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KIKE\SEGUIMIENTO PLAN DE ACCIÓN\"/>
    </mc:Choice>
  </mc:AlternateContent>
  <xr:revisionPtr revIDLastSave="0" documentId="13_ncr:1_{F0D8C199-D861-4704-A450-AD2497572737}" xr6:coauthVersionLast="40" xr6:coauthVersionMax="47" xr10:uidLastSave="{00000000-0000-0000-0000-000000000000}"/>
  <bookViews>
    <workbookView xWindow="0" yWindow="0" windowWidth="23040" windowHeight="8064" activeTab="1" xr2:uid="{00000000-000D-0000-FFFF-FFFF00000000}"/>
  </bookViews>
  <sheets>
    <sheet name="INSTRUCTIVO" sheetId="3" r:id="rId1"/>
    <sheet name="PLAN DE ACCIÓN" sheetId="1"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2" i="1" l="1"/>
  <c r="AP71" i="1"/>
  <c r="AJ68" i="1"/>
  <c r="AZ67" i="1"/>
  <c r="AZ62" i="1"/>
  <c r="AY67" i="1"/>
  <c r="AX67" i="1"/>
  <c r="AX65" i="1"/>
  <c r="AY65" i="1"/>
  <c r="BC60" i="1"/>
  <c r="BC62" i="1"/>
  <c r="AP46" i="1"/>
  <c r="AP45" i="1"/>
  <c r="AP44" i="1"/>
  <c r="AP43" i="1"/>
  <c r="AP42" i="1"/>
  <c r="AP41" i="1"/>
  <c r="AX60" i="1"/>
  <c r="AX58" i="1"/>
  <c r="AX57" i="1"/>
  <c r="AX56" i="1"/>
  <c r="AX54" i="1"/>
  <c r="AX53" i="1"/>
  <c r="AY52" i="1"/>
  <c r="AX52" i="1"/>
  <c r="AV52" i="1"/>
  <c r="AT52" i="1"/>
  <c r="AU52" i="1"/>
  <c r="AS52" i="1"/>
  <c r="AX51" i="1"/>
  <c r="AR51" i="1"/>
  <c r="AS49" i="1"/>
  <c r="AZ49" i="1"/>
  <c r="AX50" i="1"/>
  <c r="AX49" i="1"/>
  <c r="AW49" i="1"/>
  <c r="AV49" i="1"/>
  <c r="AU49" i="1"/>
  <c r="AT49" i="1"/>
  <c r="AN49" i="1"/>
  <c r="AM49" i="1"/>
  <c r="AL49" i="1"/>
  <c r="AK49" i="1"/>
  <c r="AJ49" i="1"/>
  <c r="AI49" i="1"/>
  <c r="AH49" i="1"/>
  <c r="AD49" i="1"/>
  <c r="AZ47" i="1"/>
  <c r="AY47" i="1"/>
  <c r="AU47" i="1"/>
  <c r="AV47" i="1"/>
  <c r="AW47" i="1"/>
  <c r="AT47" i="1"/>
  <c r="AP47" i="1"/>
  <c r="AH47" i="1"/>
  <c r="AI47" i="1"/>
  <c r="AJ47" i="1"/>
  <c r="AK47" i="1"/>
  <c r="AL47" i="1"/>
  <c r="AM47" i="1"/>
  <c r="AN47" i="1"/>
  <c r="AD47" i="1"/>
  <c r="AX48" i="1"/>
  <c r="AX47" i="1"/>
  <c r="AD43" i="1"/>
  <c r="AX44" i="1"/>
  <c r="AX45" i="1"/>
  <c r="AX46" i="1"/>
  <c r="AX43" i="1"/>
  <c r="AU43" i="1"/>
  <c r="AV43" i="1"/>
  <c r="AW43" i="1"/>
  <c r="AS43" i="1"/>
  <c r="AT43" i="1"/>
  <c r="AH43" i="1"/>
  <c r="AI43" i="1"/>
  <c r="AJ43" i="1"/>
  <c r="AK43" i="1"/>
  <c r="AL43" i="1"/>
  <c r="AM43" i="1"/>
  <c r="AN43" i="1"/>
  <c r="AY36" i="1"/>
  <c r="AX36" i="1"/>
  <c r="AY35" i="1"/>
  <c r="AX35" i="1"/>
  <c r="BC35" i="1"/>
  <c r="AJ38" i="1"/>
  <c r="AP38" i="1"/>
  <c r="AX37" i="1"/>
  <c r="AJ37" i="1"/>
  <c r="BC34" i="1"/>
  <c r="AP33" i="1"/>
  <c r="AP32" i="1"/>
  <c r="AX33" i="1"/>
  <c r="AX32" i="1"/>
  <c r="AX14" i="1"/>
  <c r="BC17" i="1"/>
  <c r="AY17" i="1"/>
  <c r="AX17" i="1"/>
  <c r="AG17" i="1"/>
  <c r="BC13" i="1"/>
  <c r="AY13" i="1"/>
  <c r="AX13" i="1"/>
  <c r="BC32" i="1"/>
  <c r="BC31" i="1"/>
  <c r="BC30" i="1"/>
  <c r="BC29" i="1"/>
  <c r="BC27" i="1"/>
  <c r="BC49" i="1" s="1"/>
  <c r="BC26" i="1"/>
  <c r="BC23" i="1"/>
  <c r="BC47" i="1" s="1"/>
  <c r="BC19" i="1"/>
  <c r="BC18" i="1"/>
  <c r="BC15" i="1"/>
  <c r="BC14" i="1"/>
  <c r="BC11" i="1"/>
  <c r="BC12" i="1"/>
  <c r="BC10" i="1"/>
  <c r="AX29" i="1"/>
  <c r="AG29" i="1"/>
  <c r="AX26" i="1"/>
  <c r="AY12" i="1"/>
  <c r="AX12" i="1"/>
  <c r="AY19" i="1"/>
  <c r="AX20" i="1"/>
  <c r="AX19" i="1"/>
  <c r="AY18" i="1"/>
  <c r="AX18" i="1"/>
  <c r="AY30" i="1" l="1"/>
  <c r="AT30" i="1"/>
  <c r="AU30" i="1"/>
  <c r="AV30" i="1"/>
  <c r="AW30" i="1"/>
  <c r="AS30" i="1"/>
  <c r="AR30" i="1"/>
  <c r="AK30" i="1"/>
  <c r="AL30" i="1"/>
  <c r="AM30" i="1"/>
  <c r="AN30" i="1"/>
  <c r="AP31" i="1"/>
  <c r="AY27" i="1"/>
  <c r="AY49" i="1" s="1"/>
  <c r="AX28" i="1"/>
  <c r="AX30" i="1" s="1"/>
  <c r="AX27" i="1"/>
  <c r="AX22" i="1" l="1"/>
  <c r="AX21" i="1"/>
  <c r="AX24" i="1"/>
  <c r="AX25" i="1"/>
  <c r="AX23" i="1"/>
  <c r="AP23" i="1"/>
  <c r="AX16" i="1"/>
  <c r="AX15" i="1"/>
  <c r="AP21" i="1" l="1"/>
  <c r="AP11" i="1" l="1"/>
  <c r="U10" i="1" l="1"/>
  <c r="U37" i="1"/>
  <c r="U67" i="1"/>
  <c r="U73" i="1"/>
  <c r="T10" i="1"/>
  <c r="AD12" i="1" l="1"/>
  <c r="AT21" i="1"/>
  <c r="AS21" i="1"/>
  <c r="AS47" i="1" l="1"/>
  <c r="AL21" i="1"/>
  <c r="AM21" i="1"/>
  <c r="AN21" i="1"/>
  <c r="AK21" i="1"/>
  <c r="AY62" i="1" l="1"/>
  <c r="AY15" i="1" l="1"/>
  <c r="AY43" i="1" s="1"/>
  <c r="AQ86" i="1"/>
  <c r="AY71" i="1"/>
  <c r="AY64" i="1"/>
  <c r="AY66" i="1"/>
  <c r="AY61" i="1"/>
  <c r="AX61" i="1"/>
  <c r="AX66" i="1"/>
  <c r="AX38" i="1"/>
  <c r="AY14" i="1"/>
  <c r="AL11" i="1"/>
  <c r="AL14" i="1" s="1"/>
  <c r="AM11" i="1"/>
  <c r="AM14" i="1" s="1"/>
  <c r="AN11" i="1"/>
  <c r="AN14" i="1" s="1"/>
  <c r="AK11" i="1"/>
  <c r="AK14" i="1" s="1"/>
  <c r="AY10" i="1"/>
  <c r="AR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PLANEACION</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D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G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R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W8" authorId="2" shapeId="0" xr:uid="{00000000-0006-0000-0100-000005000000}">
      <text>
        <r>
          <rPr>
            <sz val="9"/>
            <color indexed="81"/>
            <rFont val="Tahoma"/>
            <family val="2"/>
          </rPr>
          <t xml:space="preserve">VER ANEXO 1
</t>
        </r>
      </text>
    </comment>
    <comment ref="AX8" authorId="2" shapeId="0" xr:uid="{00000000-0006-0000-0100-000006000000}">
      <text>
        <r>
          <rPr>
            <b/>
            <sz val="9"/>
            <color indexed="81"/>
            <rFont val="Tahoma"/>
            <family val="2"/>
          </rPr>
          <t>VER ANEXO 1</t>
        </r>
        <r>
          <rPr>
            <sz val="9"/>
            <color indexed="81"/>
            <rFont val="Tahoma"/>
            <family val="2"/>
          </rPr>
          <t xml:space="preserve">
</t>
        </r>
      </text>
    </comment>
    <comment ref="U10" authorId="3" shapeId="0" xr:uid="{0ADF8A4F-3FD8-497C-B52F-1105B509FC36}">
      <text>
        <r>
          <rPr>
            <b/>
            <sz val="9"/>
            <color indexed="81"/>
            <rFont val="Tahoma"/>
            <charset val="1"/>
          </rPr>
          <t>PLANEACION:</t>
        </r>
        <r>
          <rPr>
            <sz val="9"/>
            <color indexed="81"/>
            <rFont val="Tahoma"/>
            <charset val="1"/>
          </rPr>
          <t xml:space="preserve">
5 DRONES ENTREGADODS + 4 CÁMARAS EN EL PORTAL DE LA CORDIALIDAD</t>
        </r>
      </text>
    </comment>
    <comment ref="U23" authorId="3" shapeId="0" xr:uid="{008B3DAE-08AC-4DBF-AF76-89DDC7172FE8}">
      <text>
        <r>
          <rPr>
            <b/>
            <sz val="9"/>
            <color indexed="81"/>
            <rFont val="Tahoma"/>
            <charset val="1"/>
          </rPr>
          <t>PLANEACION:</t>
        </r>
        <r>
          <rPr>
            <sz val="9"/>
            <color indexed="81"/>
            <rFont val="Tahoma"/>
            <charset val="1"/>
          </rPr>
          <t xml:space="preserve">
1 INSTALADA ENEL PORTAL DE LA CORDIALIDAD</t>
        </r>
      </text>
    </comment>
  </commentList>
</comments>
</file>

<file path=xl/sharedStrings.xml><?xml version="1.0" encoding="utf-8"?>
<sst xmlns="http://schemas.openxmlformats.org/spreadsheetml/2006/main" count="2320" uniqueCount="413">
  <si>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</si>
  <si>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</si>
  <si>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</si>
  <si>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</si>
  <si>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</si>
  <si>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</si>
  <si>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</si>
  <si>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</si>
  <si>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</si>
  <si>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</si>
  <si>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</si>
  <si>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</si>
  <si>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</si>
  <si>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</si>
  <si>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</si>
  <si>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</si>
  <si>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</si>
  <si>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</si>
  <si>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</si>
  <si>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</si>
  <si>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</si>
  <si>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</si>
  <si>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</si>
  <si>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</si>
  <si>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</si>
  <si>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</si>
  <si>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</si>
  <si>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</si>
  <si>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</si>
  <si>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</si>
  <si>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</si>
  <si>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</si>
  <si>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</si>
  <si>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</si>
  <si>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</si>
  <si>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</si>
  <si>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</si>
  <si>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</si>
  <si>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</si>
  <si>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</si>
  <si>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</si>
  <si>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</si>
  <si>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</si>
  <si>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</si>
  <si>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</si>
  <si>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</si>
  <si>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</si>
  <si>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</si>
  <si>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</si>
  <si>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</si>
  <si>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</si>
  <si>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</si>
  <si>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</si>
  <si>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</si>
  <si>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</si>
  <si>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</si>
  <si>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</si>
  <si>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</si>
  <si>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</si>
  <si>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</si>
  <si>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</si>
  <si>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</si>
  <si>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</si>
  <si>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</si>
  <si>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</si>
  <si>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</si>
  <si>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</si>
  <si>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</si>
  <si>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</si>
  <si>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</si>
  <si>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</si>
  <si>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</si>
  <si>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</si>
  <si>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</si>
  <si>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</si>
  <si>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</si>
  <si>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</si>
  <si>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</si>
  <si>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</si>
  <si>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</si>
  <si>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</si>
  <si>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</si>
  <si>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</si>
  <si>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</si>
  <si>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</si>
  <si>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</si>
  <si>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</si>
  <si>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</si>
  <si>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</si>
  <si>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</si>
  <si>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</si>
  <si>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</si>
  <si>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</si>
  <si>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</si>
  <si>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</si>
  <si>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</si>
  <si>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</si>
  <si>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</si>
  <si>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</si>
  <si>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</si>
  <si>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</si>
  <si>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</si>
  <si>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</si>
  <si>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</si>
  <si>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</si>
  <si>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</si>
  <si>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</si>
  <si>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</si>
  <si>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</si>
  <si>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</si>
  <si>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</si>
  <si>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</si>
  <si>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</si>
  <si>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</si>
  <si>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</si>
  <si>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</si>
  <si>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</si>
  <si>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</si>
  <si>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</si>
  <si>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</si>
  <si>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</si>
  <si>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</si>
  <si>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</si>
  <si>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</si>
  <si>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</si>
  <si>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</si>
  <si>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</si>
  <si>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</si>
  <si>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</si>
  <si>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</si>
  <si>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</si>
  <si>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</si>
  <si>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</si>
  <si>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</si>
  <si>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</si>
  <si>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</si>
  <si>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</si>
  <si>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</si>
  <si>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</si>
  <si>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</si>
  <si>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</si>
  <si>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</si>
  <si>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</si>
  <si>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</si>
  <si>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</si>
  <si>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</si>
  <si>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</si>
  <si>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</si>
  <si>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</si>
  <si>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</si>
  <si>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</si>
  <si>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</si>
  <si>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</si>
  <si>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</si>
  <si>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</si>
  <si>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</si>
  <si>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</si>
  <si>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</si>
  <si>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</si>
  <si>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</si>
  <si>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</si>
  <si>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</si>
  <si>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</si>
  <si>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</si>
  <si>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</si>
  <si>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</si>
  <si>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</si>
  <si>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</si>
  <si>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</si>
  <si>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</si>
  <si>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</si>
  <si>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</si>
  <si>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</si>
  <si>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</si>
  <si>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</si>
  <si>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</si>
  <si>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</si>
  <si>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Mantenimiento Preventivo Y correctivo Realizado</t>
  </si>
  <si>
    <t>Diciembre</t>
  </si>
  <si>
    <t>Realizar el pago de la Energía de Cámaras de Video Vigilancia</t>
  </si>
  <si>
    <t>Energía de las cámaras de Video Vigilancias pagadas mensualmente</t>
  </si>
  <si>
    <t>Enero</t>
  </si>
  <si>
    <t>Junio</t>
  </si>
  <si>
    <t>Julio</t>
  </si>
  <si>
    <t>Febrero</t>
  </si>
  <si>
    <t>Apoyo a la gestión y Servicios profesionales contratados</t>
  </si>
  <si>
    <t>Realizar el pago de los planes de datos de los sistemas de Alarmas Comunitarias en el Distrito de Cartagena</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</si>
  <si>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</si>
  <si>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</si>
  <si>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</si>
  <si>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</si>
  <si>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</si>
  <si>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</si>
  <si>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</si>
  <si>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</si>
  <si>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</si>
  <si>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</si>
  <si>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</si>
  <si>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</si>
  <si>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</si>
  <si>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Construcción, sostenimiento y mantenimiento preventivo y correctivo de la infraestructura y señalización en playas del distrito de Cartagena ejecutada</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</si>
  <si>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</si>
  <si>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</si>
  <si>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</si>
  <si>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</si>
  <si>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NA</t>
  </si>
  <si>
    <t>ARTICULAR LOS PLANES DEL DECRETO 612 DE 2018</t>
  </si>
  <si>
    <t>PLAN ANUAL DE ADQUISICIONES ELABORADO</t>
  </si>
  <si>
    <t>PLAN ANUAL DE VACANTES ELABORADO</t>
  </si>
  <si>
    <t>PLAN ESTRATÉGICO DEL TALENTO HUMANO ELABORADO</t>
  </si>
  <si>
    <t>PLAN INSTITUCIONAL DE CAPACITACIÓN ELABORADO</t>
  </si>
  <si>
    <t>PLAN IDE INCENTIVOS ELABORADO</t>
  </si>
  <si>
    <t>PLAN DE DE TRABAJO ANUAL DE SEGURIDAD Y SALUD EN EL TRABAJO</t>
  </si>
  <si>
    <t>PLAN ANTICORRUPCIÓN ELABORADO</t>
  </si>
  <si>
    <t>PETI ELABORADO</t>
  </si>
  <si>
    <t>PLAN DE TRATAMIENTO DE RIESGOS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</si>
  <si>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</si>
  <si>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</si>
  <si>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</si>
  <si>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</si>
  <si>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1.3.2.3.11-037 - RF ICLD</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</si>
  <si>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</si>
  <si>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</si>
  <si>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</si>
  <si>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</si>
  <si>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</si>
  <si>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</si>
  <si>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</si>
  <si>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</si>
  <si>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CONTRATACIÓN DIRECTA</t>
  </si>
  <si>
    <t>CONTRATOS DE PRESTACIÓN DE SERVICIOS</t>
  </si>
  <si>
    <t>Se suministrará Link de Colombia Compra Eficiente de cada Contratación</t>
  </si>
  <si>
    <t>Objetivo 16. Promover sociedades pacíficas e inclusivas para el desarrollo sostenible, proveer acceso a la justicia para todos y construir instituciones efectivas, responsables e inclusivas en todos los niveles</t>
  </si>
  <si>
    <t>CONTRATOS DE ARRENDAMIENTO</t>
  </si>
  <si>
    <t>Septiembre</t>
  </si>
  <si>
    <t>SELECCIÓN ABREVIADA DE MENOR CUANTÍA</t>
  </si>
  <si>
    <t>PROCESO COMPETITIVO</t>
  </si>
  <si>
    <t>ACUERDO MARCO DE PRECIOS - TVEC</t>
  </si>
  <si>
    <t>ORDEN DE COMPRA</t>
  </si>
  <si>
    <t>1.2.2.0.00-076 - ICDE TELEFONÍA CONMUTADA</t>
  </si>
  <si>
    <t>SE REALIZARÁ CONTRATACIÓN DIRECTA</t>
  </si>
  <si>
    <t>PRESTACIÓN DE SERVICIOS</t>
  </si>
  <si>
    <t>Pago por convenio de recuado de la Telefonía básica conmutada</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</si>
  <si>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</si>
  <si>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</si>
  <si>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</si>
  <si>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</si>
  <si>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</si>
  <si>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</si>
  <si>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</si>
  <si>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</si>
  <si>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</si>
  <si>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</si>
  <si>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</si>
  <si>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</si>
  <si>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</si>
  <si>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</si>
  <si>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</si>
  <si>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</si>
  <si>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</si>
  <si>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</si>
  <si>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</si>
  <si>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</si>
  <si>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</si>
  <si>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</si>
  <si>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</si>
  <si>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</si>
  <si>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</si>
  <si>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</si>
  <si>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</si>
  <si>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</si>
  <si>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</si>
  <si>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</si>
  <si>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</si>
  <si>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</si>
  <si>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</si>
  <si>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</si>
  <si>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</si>
  <si>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</si>
  <si>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</si>
  <si>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</si>
  <si>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</si>
  <si>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</si>
  <si>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 xml:space="preserve">REPORTE EJECUCIÓN PRESUPUESTAL </t>
  </si>
  <si>
    <t>Codigo: FDEYP - 002</t>
  </si>
  <si>
    <t>Version: 2.1</t>
  </si>
  <si>
    <t>Fecha: 13/01/2024</t>
  </si>
  <si>
    <t>OBSERVACIONES</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</si>
  <si>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</si>
  <si>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1.3.3.2.00-93-037 RB RENDIMIENTOS FINANCIEROS ICLD</t>
  </si>
  <si>
    <t>Se efectua pago mensual de la factura de energía de cada mes del funcionamiento y operativiad del sistema CCTV del Distrito de Cartagea la cual se evidenciará mediante conpendio de Registros presupuestales una vez se termine la vigencia y la actividad.</t>
  </si>
  <si>
    <t>Equipos Adquiridos y entregados a la Policía</t>
  </si>
  <si>
    <t>TIENDA VIRTUAL DEL ESTADO</t>
  </si>
  <si>
    <t>Segunda fase de  ENTORNOS SEGUROS implementada</t>
  </si>
  <si>
    <t>Octubre</t>
  </si>
  <si>
    <t>CONRATOS DE PRESTACIÓN DE SRVICIOS APOYOA LA GESTIÓN Y PROFESIONAL</t>
  </si>
  <si>
    <t>INFORMES DE SUPEVISIÓN
REGISTRO FOTOGRÁFICO
 CONTRATO SECOP 2</t>
  </si>
  <si>
    <t>ÓRDENES DE COMPRA</t>
  </si>
  <si>
    <t>Vehículos Adquiridos y entregados</t>
  </si>
  <si>
    <t>SE ANEXA ORDENES DE COMPRA</t>
  </si>
  <si>
    <t>Se está ejecutando dicho proyecto con diferentes actividades las cuales se ha ejecutado el pago de agua de Playa azul se Contratos de Seguimiento y otras</t>
  </si>
  <si>
    <t>1.3.3.2.00-93-085 RB DELINEACION 10% DISTRISEGURIDAD</t>
  </si>
  <si>
    <t>1.3.3.2.00-95-051 RB IPU 1% DISTRISEGURIDAD</t>
  </si>
  <si>
    <t>Elaborado en un 100% y ejecutado en un 50%</t>
  </si>
  <si>
    <t>PAGO</t>
  </si>
  <si>
    <t>enero</t>
  </si>
  <si>
    <t>febrero</t>
  </si>
  <si>
    <t>SELECCIÓN ABREVIADA SUBASTA INVERSA</t>
  </si>
  <si>
    <t>Pago de ARL del personal de apoyo a la gestión y profesional perteneciente a los niveles de riesgos 4 y 5</t>
  </si>
  <si>
    <t>1.3.3.2.00-94-085 RB DELINEACION 10% DISTRISEGURIDAD</t>
  </si>
  <si>
    <t>Se realizará e el sostenimiento y reinversión en el Sub - proyecto playa azul la boquilla.</t>
  </si>
  <si>
    <t>CONCURSO DE MÉRITOS</t>
  </si>
  <si>
    <t>COMPETITIVO</t>
  </si>
  <si>
    <t>Elementos Adquiridos</t>
  </si>
  <si>
    <t>PROGRAMACIÓN META PRODUCTO A 2024</t>
  </si>
  <si>
    <t>REPORTE META PRODUCTO
EJECUTADO DE ENERO 1 A MARZO 31 DE 2024</t>
  </si>
  <si>
    <t>ACUMULADO DE META PRODUCTO 2020- 2023</t>
  </si>
  <si>
    <t xml:space="preserve">PROGRAMACION NUMERICA DE LA ACTIVIDAD PROYECTO 2024
</t>
  </si>
  <si>
    <t>REPORTE ACTIVIDAD DE PROYECTO
EJECUTADO DE ENERO 1 A MARZO 31 DE 2024</t>
  </si>
  <si>
    <t>JAIME HERNÁNDEZ AMÍN</t>
  </si>
  <si>
    <t>Realizar el Mantenimiento Preventivo y Correctivo del SIES Cartagena en sus componentes CCTV, Alarmas comunitarias y NUSE 123, que incluya bolsa de repuestos y equipos, En El Marco Del Proyecto “Implementación Y Sostenimiento De Herramientas Tecnológicas Para Seguridad Y Socorro”, Con Código Bpin 2021130010180”</t>
  </si>
  <si>
    <t>Mayo</t>
  </si>
  <si>
    <t>Adquisición de computadores de Portátiles y licencias destinado a los organismos de seguridad y Convivencia del Distrito de Cartagena “Implementación Y Sostenimiento De Herramientas Tecnológicas Para Seguridad Y Socorro”, Con Código BPIN 2021130010180”</t>
  </si>
  <si>
    <t>Se realizó adquisición por la tienda virtual Se anexa la evidencia incicial se espera adquirir otros más en el trascurso del año</t>
  </si>
  <si>
    <t>Marzo</t>
  </si>
  <si>
    <t>CONTRATAR LA LOGÍSTICA INTEGRAL PARA PROPORCIONAR SOLUCIONES  DE MOVILIDAD Y EQUIPAMIENTO PARA FORTALECER LAS ACCIONES DE SEGURIDAD Y SALVAMENTO EN CARTAGENA DE INDIAS  EN EL MARCO  DE LOS PROYECTOS DE INVERSIÓN PRIORIZADOS POR LA ENTIDAD</t>
  </si>
  <si>
    <t>Logística Integral Contratada</t>
  </si>
  <si>
    <t>1.2.2.0.00-051 -ICDE  1% IPU</t>
  </si>
  <si>
    <t>Se adquirieron Drones y logística y equipos en el Marco del Plan Titan. Se Anexa Link de Contrato y evidencia fotográfica de lo propio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</si>
  <si>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“Implementación Y Sostenimiento De Herramientas Tecnológicas Para Seguridad Y Socorro”, Con Código Bpin 2021130010180”</t>
  </si>
  <si>
    <t>Efectuar el Pago de ARL del personal de apoyo a la gestión y profesional perteneciente a los niveles de riesgos 4 y 5 En El Marco Del Proyecto “Implementación Y Sostenimiento De Herramientas Tecnológicas Para Seguridad Y Socorro”, Con Código BPIN 2021130010180”</t>
  </si>
  <si>
    <t>Se realizó el pago MENSUAL de los planes de datos de los sistemas de Alarmas Comunitarias en el Distrito de Cartagena</t>
  </si>
  <si>
    <t>Efectuar el pago de Soporte Sistemas tecnológicos para la operación de Alarmas Vigentes</t>
  </si>
  <si>
    <t>Pago realizado</t>
  </si>
  <si>
    <t>Se realizará el pago del soporte de  las Alarmas comunitarias</t>
  </si>
  <si>
    <t>Realizar la adquisición de seguros de los activos de Distriseguridad</t>
  </si>
  <si>
    <t>SUBASTA INVERSA</t>
  </si>
  <si>
    <t>Se contaratrá en MAYO de 2024</t>
  </si>
  <si>
    <t>Realizar Construcción del proyecto Centro de Comando Inteligente (CCI), Control, Cómputo, Comunicaciones y Contacto Ciudadano del Distrito de Cartagena en el marco del Proyecto “Implementación Y Sostenimiento De Herramientas Tecnológicas Para Seguridad Y Socorro”, Con Código Bpin 2021130010180”</t>
  </si>
  <si>
    <t>Realizar la contratación, desarrollo y puesta en operatividad de una Aplicación para la seguridad y convivencia ciudadana, en el marco del proyecto de inversión "Implementación Y Sostenimiento De Herramientas Tecnológicas Para Seguridad Y Socorro, Con Código Bpin 2021130010180”</t>
  </si>
  <si>
    <t>APP Puesta en operación</t>
  </si>
  <si>
    <t>CONSULTORÍA</t>
  </si>
  <si>
    <t>Agosto</t>
  </si>
  <si>
    <t>Realizar la ampliación en cobertura y fortalecer los componentes del SIES en Cartagena de Indias con la adquisición, instalación y puesta en operación de nuevas Alarmas comunitarias en el Marco del Proyecto “Implementación Y Sostenimiento De Herramientas Tecnológicas Para Seguridad Y Socorro”, Con Código BPIN 2021130010180”</t>
  </si>
  <si>
    <t>CONTRATO INTERADMINISTRATIVO</t>
  </si>
  <si>
    <t>MAYO</t>
  </si>
  <si>
    <t>Realizar la ejecución del Plan Estratégico de Tecnologías de Distriseguridad como componente del proyecto “Implementación Y Sostenimiento De Herramientas Tecnológicas Para Seguridad Y Socorro”, Con Código BPIN 2021130010180”</t>
  </si>
  <si>
    <t>Equipos Adquiridos y otros que hacen parte del Plan Estratégico de Tecnologías de Distriseguridad</t>
  </si>
  <si>
    <t>Realizar los estudios y diseños del proyecto Centro de Comando Inteligente (CCI), Control, Cómputo, Comunicaciones y Contacto Ciudadano del Distrito de Cartagena en el  marco del Proyecto “Implementación Y Sostenimiento De Herramientas Tecnológicas Para Seguridad Y Socorro”, Con Código Bpin 2021130010180”</t>
  </si>
  <si>
    <t>Estudios y diseños Realizados</t>
  </si>
  <si>
    <t>Realizar la actualización del Software del Circuito Cerrado de Televisión  - CCTV de Cartagena en el Marco del Proyecto “Implementación Y Sostenimiento De Herramientas Tecnológicas Para Seguridad Y Socorro”, Con Código BPIN 2021130010180”</t>
  </si>
  <si>
    <t>Software actualizado</t>
  </si>
  <si>
    <t>Realizar la modernización y adecuación a las normas de la página web de la entidad en el Marco del proyecto “Implementación Y Sostenimiento De Herramientas Tecnológicas Para Seguridad Y Socorro”, Con Código BPIN 2021130010180”</t>
  </si>
  <si>
    <t>Página WEB Modernizada</t>
  </si>
  <si>
    <t>MENOR CUANTÍA</t>
  </si>
  <si>
    <t>SELECCIÓN ABREVIADA MENOR CUANTÍA</t>
  </si>
  <si>
    <t>Se realiza pago de servicios públicos a la infraestructura de la Policía Metropolitana de Cartagena en arriendo por Distriseguridad.</t>
  </si>
  <si>
    <t>Se realizó Orden de compra Número No. OC-125722 de 2024. SUMINISTRO DE COMBUSTIBLE EN LA MODALIDAD DE PRECIOS UNITARIOS CONSISTENTE EN GASOLINA CORRIENTE Y ACPM PARA EL PARQUE AUTOMOTOR DE DISTRISEGURIDAD Y LOS  VEHÍCULOS DE SEGURIDAD SOCORRO Y SALVAMENTO DEL DISTRITO DE CARTAGENA DE INDIAS. DURACION HASTA 31 DE DICIEMBRE DE 2024.</t>
  </si>
  <si>
    <t xml:space="preserve">Realizar Construcción del proyecto Centro de Comando Inteligente (CCI), Control, Cómputo, Comunicaciones y Contacto Ciudadano del Distrito de Cartagena en el marco del Proyecto Fortalecimiento Logístico Para La Seguridad, Convivencia, Justicia Y Socorro En Cartagena De Indias con BPIN 2021130010192  </t>
  </si>
  <si>
    <t xml:space="preserve">Realizar adquisición de elemntos mobiliarios, como componente del  proyecto Fortalecimiento Logístico Para La Seguridad, Convivencia, Justicia Y Socorro En Cartagena De Indias con BPIN 2021130010192  </t>
  </si>
  <si>
    <t xml:space="preserve">Realizar adquisición de Vehículos con destino a los organismos de seguridad, justicia y socorro y DISTRISEGURIDAD, como componente del  proyecto Fortalecimiento Logístico Para La Seguridad, Convivencia, Justicia Y Socorro En Cartagena De Indias con BPIN 2021130010192  </t>
  </si>
  <si>
    <t>1.2.2.0.00-085  ICDE   10% DELINEACIÓN URBANA</t>
  </si>
  <si>
    <t>1.2.2.0.00-076 - ICDE TELEFONÍA BÁSICA CONMUTADA</t>
  </si>
  <si>
    <t>SE REALIZARON ORDENES DE OTROS No. OC-125990 y OC-125990 de 2024. ADQUISICIÓN DE VEHICULOS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PLAZO13 DE MAYO DE 2024.</t>
  </si>
  <si>
    <t>Se hizo entrega de 210 motos, 3 patrullas, 6 vehículos de inteligencia, 5computadores, 3 drones, 50 cascos y 50 chalecos. También se incluyeron nuevos vehículosequipados con la última tecnología de comunicación y seguimiento.</t>
  </si>
  <si>
    <t>SE ANEXA ÓRDENES DE COMPRA Y REGISTROS FOTOGRÁFICOS Y REGISTROS PRESUPUESTALES</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</si>
  <si>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Fortalecimiento Logístico Para La Seguridad, Convivencia, Justicia Y Socorro En Cartagena De Indias con BPIN 2021130010192</t>
  </si>
  <si>
    <t xml:space="preserve">Efectuar el Pago de ARL del personal de apoyo a la gestión y profesional perteneciente a los niveles de riesgos 4 y 5 En El Marco del Proyecto Fortalecimiento Logístico Para La Seguridad, Convivencia, Justicia Y Socorro En Cartagena De Indias con BPIN 2021130010192  </t>
  </si>
  <si>
    <t>Pago de ARL del personal de apoyo a la gestión y profesional perteneciente a los niveles de riesgos 4 y 5 Realizado</t>
  </si>
  <si>
    <t xml:space="preserve">Contratar consultoría técnica integral que contemple la estructura y arquitectura de la estación de policía los caracoles En El Marco del Proyecto Fortalecimiento Logístico Para La Seguridad, Convivencia, Justicia Y Socorro En Cartagena De Indias con BPIN 2021130010192  </t>
  </si>
  <si>
    <t>Realizar la adquisición de vehículos especiales tipo ambulancias 4x4 para transporte asistencial básico (TAB) dotadas según especificaciones de la NTC 3729 con destino a los organismos de seguridad, justicia y socorro del distrito de Cartagena de indias, en el marco del proyecto fortalecimiento logístico para la seguridad, convivencia, justicia y socorro en cartagena de indias con BPIN 2021130010192</t>
  </si>
  <si>
    <t>Realizar la adquisición de vehículos especiales tipo lanchas con destino a los organismos de seguridad, justicia y socorro del distrito de Cartagena de indias, en el marco del proyecto fortalecimiento logístico para la seguridad, convivencia, justicia y socorro en cartagena de indias con BPIN 2021130010192</t>
  </si>
  <si>
    <t>Contratar el arriendo de vehículos para apoyar a los organismos de seguridad, justicia y socorro del distrito de Cartagena de indias y DISTRISEGURIDAD, en el marco del proyecto fortalecimiento logístico para la seguridad, convivencia, justicia y socorro en cartagena de indias con BPIN 2021130010192</t>
  </si>
  <si>
    <t>Garantizar el Combustible de los vehículos de los organismos de seguridad y socorro del Distrito de Cartagena en el marco del proyecto “implementación del programa de vigilancia de las playas del distrito de Cartagena de indias” Código BPIN 2021130010279.</t>
  </si>
  <si>
    <t xml:space="preserve">Realizar adquisición de Vehículos tipo MOTOCICLETAS 650 CC (2) y 300 CC (8) con destino a los organismos de seguridad del Distrito de Cartagena, como componente del  proyecto Fortalecimiento Logístico Para La Seguridad, Convivencia, Justicia Y Socorro En Cartagena De Indias con BPIN 2021130010192  </t>
  </si>
  <si>
    <t xml:space="preserve">Realizar adquisición de un Vehículos tipo CAMIONETA BLINDADA con destino a los organismos de seguridad, como componente del  proyecto Fortalecimiento Logístico Para La Seguridad, Convivencia, Justicia Y Socorro En Cartagena De Indias con BPIN 2021130010192  </t>
  </si>
  <si>
    <t xml:space="preserve">Realizar el mantenimiento preventivo y correctivo de los vehículos de los organismos de seguridad y DISTRISEGURIDAD (en labores misionales), como componente del  proyecto Fortalecimiento Logístico Para La Seguridad, Convivencia, Justicia Y Socorro En Cartagena De Indias con BPIN 2021130010192  </t>
  </si>
  <si>
    <t xml:space="preserve">Realizar adquisición de un Vehículos tipo CAMIONETA (3) con destino a los organismos de seguridad y socorro, como componente del  proyecto Fortalecimiento Logístico Para La Seguridad, Convivencia, Justicia Y Socorro En Cartagena De Indias con BPIN 2021130010192  </t>
  </si>
  <si>
    <t>Consultoría Realizada</t>
  </si>
  <si>
    <t>Adquisición realizada</t>
  </si>
  <si>
    <t>Arriendo contratado</t>
  </si>
  <si>
    <t>Combustible garantizado</t>
  </si>
  <si>
    <t>Mantenimiento realizado</t>
  </si>
  <si>
    <t>En mayo se contratará</t>
  </si>
  <si>
    <t xml:space="preserve">Realizar estrategias pedagógicas de comunicaciones y logística que promueva la transformación del tejido social a través de la difusión de las normas de conducta y convivencia ciudadana en el marco del proyecto al proyecto Construcción De Convivencia Para La Seguridad En Cartagena De Indias con BPIN 2021130010176 en el marco del proyecto Fortalecimiento Logístico Para La Seguridad, Convivencia, Justicia Y Socorro En Cartagena De Indias con BPIN 2021130010192   </t>
  </si>
  <si>
    <t>Estrategias realizadas</t>
  </si>
  <si>
    <t>En Junio se contratará</t>
  </si>
  <si>
    <t>LICITACIÓN PÚBLICA</t>
  </si>
  <si>
    <t>Link de colombia compra Eficiente</t>
  </si>
  <si>
    <t>PLAN DE PREVISION DEL RH ELABORADO</t>
  </si>
  <si>
    <t>Elaborar, ejecutar y hacer seguimiento de las actividades del programa 2024 del Plan Institucional de Archivos de la Entidad ­PINAR</t>
  </si>
  <si>
    <t>PINAR 2024 ELABORADO</t>
  </si>
  <si>
    <t>Elaborar, ejecutar y hacer seguimiento de las actividades del programa 2024 del Plan Anual de Adquisiciones</t>
  </si>
  <si>
    <t>Elaborar, ejecutar y hacer seguimiento de las actividades del programa 2024 del Plan Anual de Vacantes</t>
  </si>
  <si>
    <t>Elaborar, ejecutar y hacer seguimiento de las actividades del programa 2024 del Plan de Previsión de Recursos Humanos</t>
  </si>
  <si>
    <t>Elaborar, ejecutar y hacer seguimiento de las actividades del programa 2024 del Plan Estratégico de Talento Humano</t>
  </si>
  <si>
    <t>Elaborar, ejecutar y hacer seguimiento de las actividades del programa 2024 del Plan Institucional de Capacitación</t>
  </si>
  <si>
    <t>Elaborar, ejecutar y hacer seguimiento de las actividades del programa 2024 del Plan de Incentivos Institucionales</t>
  </si>
  <si>
    <t>Elaborar, ejecutar y hacer seguimiento de las actividades del programa 2024 del Plan de Trabajo Anual en Seguridad y Salud en el Trabajo</t>
  </si>
  <si>
    <t>Elaborar, ejecutar y hacer seguimiento de las actividades del programa 2024 del Plan Anticorrupción y de Atención al Ciudadano</t>
  </si>
  <si>
    <t>Elaborar, ejecutar y hacer seguimiento de las actividades del programa 2024 del Plan Estratégico de Tecnologías de la Información y las Comunicaciones ­ PETI</t>
  </si>
  <si>
    <t>Elaborar, ejecutar y hacer seguimiento de las actividades del programa 2024 del Plan de Tratamiento de Riesgos de Seguridad y Privacidad de la Información</t>
  </si>
  <si>
    <t>Elaborar, ejecutar y hacer seguimiento de las actividades del programa 2024 del Plan de Seguridad y Privacidad de la Información</t>
  </si>
  <si>
    <t>Realizar la adquisición de elementos de señalización, salvamento, primeros auxilios y de seguridad para el apoyo al grupo de salvavidas, como componente del proyecto de inversión "implementación del programa de vigilancia de las playas del distrito de Cartagena de indias" código BPIN 2021130010279</t>
  </si>
  <si>
    <t>Realizar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</si>
  <si>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Realizar la adquisición de DRONES ACUÁTICOS para los organismos de Seguridad y socorro en el marco del proyecto“implementación del programa de vigilancia de las playas del distrito de Cartagena de indias” Código BPIN 2021130010279.</t>
  </si>
  <si>
    <t>Drones adquiridos</t>
  </si>
  <si>
    <t>Realizar estrategias pedagógicas de comunicaciones y logística que promueva la transformación del tejido social a través de la difusión de las normas de conducta y convivencia ciudadana</t>
  </si>
  <si>
    <t>Estrategia Implementada</t>
  </si>
  <si>
    <t>Fortalecimiento del tejido social con comunicación de alto impacto en el marco del proyecto de Inversión Construcción De Convivencia Para La Seguridad En Cartagena De Indias con BPIN 2021130010176</t>
  </si>
  <si>
    <t>Tejido social fortalecido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</si>
  <si>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De Convivencia Para La Seguridad En Cartagena De Indias con BPIN 2021130010176</t>
  </si>
  <si>
    <t>Se suministran Links de SECOP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</si>
</sst>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0;[Red]0"/>
    <numFmt numFmtId="165" formatCode="&quot;$&quot;\ #,##0.00"/>
    <numFmt numFmtId="166" formatCode="_(&quot;$&quot;\ * #,##0.00_);_(&quot;$&quot;\ * \(#,##0.00\);_(&quot;$&quot;\ * &quot;-&quot;??_);_(@_)"/>
    <numFmt numFmtId="171" formatCode="0.0%"/>
  </numFmts>
  <fonts count="5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sz val="9"/>
      <color indexed="81"/>
      <name val="Tahoma"/>
      <charset val="1"/>
    </font>
    <font>
      <b/>
      <sz val="9"/>
      <color indexed="81"/>
      <name val="Tahoma"/>
      <charset val="1"/>
    </font>
    <font>
      <sz val="16"/>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8" fillId="0" borderId="0" applyFont="0" applyFill="0" applyBorder="0" applyAlignment="0" applyProtection="0"/>
    <xf numFmtId="166" fontId="48" fillId="0" borderId="0" applyFont="0" applyFill="0" applyBorder="0" applyAlignment="0" applyProtection="0"/>
  </cellStyleXfs>
  <cellXfs count="34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24" fillId="7" borderId="1" xfId="0" applyFont="1" applyFill="1" applyBorder="1" applyAlignment="1">
      <alignment horizontal="center" vertical="center"/>
    </xf>
    <xf numFmtId="0" fontId="51" fillId="6" borderId="1" xfId="0" applyFont="1" applyFill="1" applyBorder="1" applyAlignment="1">
      <alignment horizontal="center"/>
    </xf>
    <xf numFmtId="0" fontId="51"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9" xfId="0" applyFont="1" applyFill="1" applyBorder="1" applyAlignment="1">
      <alignment horizontal="center" vertical="center"/>
    </xf>
    <xf numFmtId="0" fontId="46" fillId="0" borderId="19" xfId="0" applyFont="1" applyBorder="1" applyAlignment="1">
      <alignment horizontal="center" vertical="center" wrapText="1"/>
    </xf>
    <xf numFmtId="0" fontId="46" fillId="0" borderId="2"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1" fillId="0" borderId="9"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1" fillId="0" borderId="12" xfId="0" applyFont="1" applyBorder="1" applyAlignment="1">
      <alignment vertical="center" wrapText="1"/>
    </xf>
    <xf numFmtId="0" fontId="0" fillId="0" borderId="25" xfId="0" applyBorder="1"/>
    <xf numFmtId="0" fontId="0" fillId="0" borderId="14" xfId="0" applyBorder="1" applyAlignment="1">
      <alignment vertical="center"/>
    </xf>
    <xf numFmtId="0" fontId="0" fillId="0" borderId="16" xfId="0" applyBorder="1" applyAlignment="1">
      <alignment vertical="center"/>
    </xf>
    <xf numFmtId="0" fontId="1" fillId="0" borderId="9" xfId="0" applyFont="1" applyBorder="1" applyAlignment="1">
      <alignment horizontal="center" vertical="center" wrapText="1"/>
    </xf>
    <xf numFmtId="9" fontId="40" fillId="0" borderId="1" xfId="5" applyFont="1" applyFill="1" applyBorder="1" applyAlignment="1">
      <alignment horizontal="center" vertical="center" wrapText="1"/>
    </xf>
    <xf numFmtId="10" fontId="40" fillId="0" borderId="1" xfId="5" applyNumberFormat="1"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xf>
    <xf numFmtId="0" fontId="27" fillId="4" borderId="9" xfId="0" applyFont="1" applyFill="1" applyBorder="1" applyAlignment="1">
      <alignment horizontal="center"/>
    </xf>
    <xf numFmtId="0" fontId="0" fillId="0" borderId="0" xfId="0" applyAlignment="1">
      <alignment horizontal="center" vertical="center" wrapText="1"/>
    </xf>
    <xf numFmtId="0" fontId="19" fillId="0" borderId="0" xfId="0" applyFont="1" applyAlignment="1">
      <alignment horizontal="center"/>
    </xf>
    <xf numFmtId="165" fontId="0" fillId="0" borderId="0" xfId="0" applyNumberFormat="1"/>
    <xf numFmtId="0" fontId="46" fillId="0" borderId="33" xfId="0" applyFont="1" applyBorder="1" applyAlignment="1">
      <alignment horizontal="center" vertical="center" wrapText="1"/>
    </xf>
    <xf numFmtId="0" fontId="37" fillId="0" borderId="8" xfId="0" applyFont="1" applyBorder="1" applyAlignment="1">
      <alignment horizontal="center" vertical="center" wrapText="1"/>
    </xf>
    <xf numFmtId="0" fontId="24" fillId="0" borderId="8" xfId="0" applyFont="1" applyBorder="1" applyAlignment="1">
      <alignment horizontal="center" vertical="center"/>
    </xf>
    <xf numFmtId="0" fontId="27" fillId="4" borderId="8" xfId="0" applyFont="1" applyFill="1" applyBorder="1" applyAlignment="1">
      <alignment horizontal="center" vertical="center"/>
    </xf>
    <xf numFmtId="0" fontId="27" fillId="0" borderId="8" xfId="0" applyFont="1" applyBorder="1" applyAlignment="1">
      <alignment horizontal="center" vertical="center"/>
    </xf>
    <xf numFmtId="0" fontId="51" fillId="6" borderId="8" xfId="0" applyFont="1" applyFill="1" applyBorder="1" applyAlignment="1">
      <alignment horizontal="center" vertical="center"/>
    </xf>
    <xf numFmtId="0" fontId="37" fillId="6" borderId="1" xfId="0" applyFont="1" applyFill="1" applyBorder="1" applyAlignment="1">
      <alignment horizontal="center" vertical="center"/>
    </xf>
    <xf numFmtId="10" fontId="37" fillId="0" borderId="1" xfId="5" applyNumberFormat="1" applyFont="1" applyFill="1" applyBorder="1" applyAlignment="1">
      <alignment horizontal="center" vertical="center" wrapText="1"/>
    </xf>
    <xf numFmtId="0" fontId="1" fillId="0" borderId="9" xfId="0" applyFont="1" applyFill="1" applyBorder="1" applyAlignment="1">
      <alignment vertical="center" wrapText="1"/>
    </xf>
    <xf numFmtId="0" fontId="46" fillId="0" borderId="2"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9" xfId="0" applyFont="1" applyFill="1" applyBorder="1" applyAlignment="1">
      <alignment vertical="center" wrapText="1"/>
    </xf>
    <xf numFmtId="0" fontId="0" fillId="0" borderId="0" xfId="0" applyFill="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2" fillId="0" borderId="1"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center" vertical="center"/>
    </xf>
    <xf numFmtId="0" fontId="0" fillId="0" borderId="4" xfId="0" applyBorder="1" applyAlignment="1">
      <alignment horizontal="center"/>
    </xf>
    <xf numFmtId="0" fontId="18" fillId="0" borderId="1" xfId="0" applyFont="1" applyBorder="1" applyAlignment="1">
      <alignment horizontal="center"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3" fillId="0" borderId="1" xfId="0" applyFont="1" applyBorder="1" applyAlignment="1">
      <alignment horizontal="left" vertical="center" wrapText="1"/>
    </xf>
    <xf numFmtId="0" fontId="37"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7" fillId="5" borderId="8"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0" fontId="37" fillId="0" borderId="1" xfId="0" applyFont="1" applyFill="1" applyBorder="1" applyAlignment="1">
      <alignment horizontal="left" vertical="center" wrapText="1"/>
    </xf>
    <xf numFmtId="0" fontId="37" fillId="0" borderId="1" xfId="0" applyFont="1" applyBorder="1" applyAlignment="1">
      <alignment horizontal="center" vertical="center" wrapText="1"/>
    </xf>
    <xf numFmtId="0" fontId="37" fillId="6" borderId="1" xfId="0" applyFont="1" applyFill="1" applyBorder="1" applyAlignment="1">
      <alignment horizontal="center" vertical="center"/>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6" borderId="8" xfId="0" applyFont="1" applyFill="1" applyBorder="1" applyAlignment="1">
      <alignment horizontal="center" vertical="center"/>
    </xf>
    <xf numFmtId="0" fontId="37" fillId="6" borderId="2" xfId="0" applyFont="1" applyFill="1" applyBorder="1" applyAlignment="1">
      <alignment horizontal="center" vertical="center"/>
    </xf>
    <xf numFmtId="0" fontId="37" fillId="0" borderId="1" xfId="0" applyFont="1" applyBorder="1" applyAlignment="1">
      <alignment horizontal="center" vertical="center"/>
    </xf>
    <xf numFmtId="0" fontId="37" fillId="6"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2" fillId="0" borderId="24" xfId="0" applyFont="1" applyBorder="1" applyAlignment="1">
      <alignment horizontal="center" vertical="center"/>
    </xf>
    <xf numFmtId="0" fontId="5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34" fillId="0" borderId="1" xfId="0" applyFont="1" applyBorder="1" applyAlignment="1">
      <alignment horizontal="center" vertical="center" wrapText="1"/>
    </xf>
    <xf numFmtId="0" fontId="23" fillId="0" borderId="1" xfId="0" applyFont="1" applyBorder="1"/>
    <xf numFmtId="1" fontId="0" fillId="0" borderId="1" xfId="0" applyNumberFormat="1" applyBorder="1" applyAlignment="1">
      <alignment horizontal="center" vertical="center" wrapText="1"/>
    </xf>
    <xf numFmtId="1" fontId="23" fillId="0" borderId="1" xfId="0" applyNumberFormat="1" applyFont="1" applyBorder="1"/>
    <xf numFmtId="0" fontId="19" fillId="0" borderId="1" xfId="0" applyFont="1" applyBorder="1" applyAlignment="1">
      <alignment horizontal="center" vertical="center" wrapText="1"/>
    </xf>
    <xf numFmtId="0" fontId="41" fillId="0" borderId="1" xfId="0" applyFont="1" applyBorder="1"/>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0" fillId="6" borderId="8" xfId="0" applyFont="1" applyFill="1" applyBorder="1" applyAlignment="1">
      <alignment horizontal="center" vertical="center"/>
    </xf>
    <xf numFmtId="0" fontId="50" fillId="6" borderId="3" xfId="0" applyFont="1" applyFill="1" applyBorder="1" applyAlignment="1">
      <alignment horizontal="center"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0" fillId="0" borderId="1" xfId="0" applyFont="1" applyBorder="1" applyAlignment="1">
      <alignment horizontal="left"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0" fillId="0" borderId="1" xfId="0" applyFont="1" applyBorder="1" applyAlignment="1">
      <alignment horizontal="center" vertical="center"/>
    </xf>
    <xf numFmtId="0" fontId="41" fillId="0" borderId="1" xfId="0" applyFont="1" applyBorder="1" applyAlignment="1">
      <alignment horizontal="center" vertical="center" wrapText="1"/>
    </xf>
    <xf numFmtId="1" fontId="28" fillId="0" borderId="1" xfId="0" applyNumberFormat="1" applyFont="1" applyBorder="1" applyAlignment="1">
      <alignment horizontal="center" vertical="center"/>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40" fillId="0" borderId="1" xfId="0" applyFont="1" applyBorder="1" applyAlignment="1">
      <alignment horizont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7" xfId="0" applyFont="1" applyBorder="1" applyAlignment="1">
      <alignment horizont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7"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3" fillId="6" borderId="1" xfId="0" applyFont="1" applyFill="1" applyBorder="1" applyAlignment="1">
      <alignment horizontal="center" vertical="center" wrapText="1"/>
    </xf>
    <xf numFmtId="10" fontId="37" fillId="0" borderId="1" xfId="5"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 fontId="0" fillId="0" borderId="8"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 fontId="27" fillId="5" borderId="8" xfId="0" applyNumberFormat="1" applyFont="1" applyFill="1" applyBorder="1" applyAlignment="1">
      <alignment horizontal="center" vertical="center"/>
    </xf>
    <xf numFmtId="1" fontId="27" fillId="0" borderId="8" xfId="0" applyNumberFormat="1" applyFont="1" applyBorder="1" applyAlignment="1">
      <alignment horizontal="center" vertical="center"/>
    </xf>
    <xf numFmtId="1" fontId="51" fillId="6" borderId="8" xfId="0" applyNumberFormat="1" applyFont="1" applyFill="1" applyBorder="1" applyAlignment="1">
      <alignment horizontal="center" vertical="center"/>
    </xf>
    <xf numFmtId="1" fontId="51" fillId="6" borderId="3" xfId="0" applyNumberFormat="1" applyFont="1" applyFill="1" applyBorder="1" applyAlignment="1">
      <alignment horizontal="center" vertical="center"/>
    </xf>
    <xf numFmtId="1" fontId="51" fillId="6" borderId="2" xfId="0" applyNumberFormat="1" applyFont="1" applyFill="1" applyBorder="1" applyAlignment="1">
      <alignment horizontal="center" vertical="center"/>
    </xf>
    <xf numFmtId="0" fontId="40" fillId="0" borderId="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27" fillId="4" borderId="8"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2" xfId="0" applyFont="1" applyFill="1" applyBorder="1" applyAlignment="1">
      <alignment horizontal="center" vertical="center"/>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165" fontId="40" fillId="0" borderId="1" xfId="5" applyNumberFormat="1" applyFont="1" applyFill="1" applyBorder="1" applyAlignment="1">
      <alignment horizontal="center" vertical="center" wrapText="1"/>
    </xf>
    <xf numFmtId="171" fontId="40" fillId="0" borderId="1" xfId="5" applyNumberFormat="1" applyFont="1" applyFill="1" applyBorder="1" applyAlignment="1">
      <alignment horizontal="center" vertical="center" wrapText="1"/>
    </xf>
    <xf numFmtId="0" fontId="37" fillId="0" borderId="2" xfId="0" applyFont="1" applyFill="1" applyBorder="1" applyAlignment="1">
      <alignment vertical="center" wrapText="1"/>
    </xf>
    <xf numFmtId="0" fontId="0" fillId="0" borderId="0" xfId="0" applyBorder="1"/>
    <xf numFmtId="10" fontId="37" fillId="0" borderId="2" xfId="0" applyNumberFormat="1" applyFont="1" applyFill="1" applyBorder="1" applyAlignment="1">
      <alignment horizontal="center" vertical="center" wrapText="1"/>
    </xf>
    <xf numFmtId="165" fontId="37" fillId="0" borderId="1" xfId="0" applyNumberFormat="1" applyFont="1" applyFill="1" applyBorder="1" applyAlignment="1">
      <alignment vertical="center" wrapText="1"/>
    </xf>
    <xf numFmtId="0" fontId="37" fillId="0" borderId="1" xfId="0" applyFont="1" applyFill="1" applyBorder="1" applyAlignment="1">
      <alignment horizontal="center" vertical="center"/>
    </xf>
    <xf numFmtId="9" fontId="40" fillId="0" borderId="1" xfId="5"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165" fontId="37" fillId="0" borderId="1" xfId="0" applyNumberFormat="1" applyFont="1" applyFill="1" applyBorder="1" applyAlignment="1">
      <alignment vertical="center"/>
    </xf>
    <xf numFmtId="0" fontId="44"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2" fontId="37" fillId="0"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0" fontId="55"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37" fillId="0" borderId="1" xfId="0" applyFont="1" applyFill="1" applyBorder="1" applyAlignment="1">
      <alignment wrapText="1"/>
    </xf>
    <xf numFmtId="42"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42" fontId="37" fillId="0"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1" fontId="37"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42" fontId="3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2" fontId="37" fillId="0" borderId="1" xfId="0" applyNumberFormat="1" applyFont="1" applyFill="1" applyBorder="1" applyAlignment="1">
      <alignment vertical="center" wrapText="1"/>
    </xf>
    <xf numFmtId="10" fontId="37" fillId="0" borderId="1" xfId="5" applyNumberFormat="1" applyFont="1" applyFill="1" applyBorder="1" applyAlignment="1">
      <alignment horizontal="center" vertical="center"/>
    </xf>
    <xf numFmtId="10" fontId="37" fillId="0" borderId="1" xfId="5" applyNumberFormat="1" applyFont="1" applyFill="1" applyBorder="1" applyAlignment="1">
      <alignment horizontal="center" vertical="center"/>
    </xf>
    <xf numFmtId="0" fontId="7" fillId="0" borderId="1" xfId="0" applyFont="1" applyFill="1" applyBorder="1" applyAlignment="1">
      <alignment vertical="center" wrapText="1"/>
    </xf>
    <xf numFmtId="10" fontId="37" fillId="0" borderId="1" xfId="0" applyNumberFormat="1" applyFont="1" applyFill="1" applyBorder="1" applyAlignment="1">
      <alignment horizontal="center" vertical="center" wrapText="1"/>
    </xf>
    <xf numFmtId="10" fontId="37"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wrapText="1"/>
    </xf>
    <xf numFmtId="0" fontId="0" fillId="0" borderId="1" xfId="0" applyFill="1" applyBorder="1" applyAlignment="1">
      <alignment horizontal="center" vertical="center" wrapText="1"/>
    </xf>
    <xf numFmtId="9" fontId="37" fillId="0" borderId="1" xfId="5" applyFont="1" applyFill="1" applyBorder="1" applyAlignment="1">
      <alignment horizontal="center" vertical="center" wrapText="1"/>
    </xf>
    <xf numFmtId="10" fontId="37" fillId="0" borderId="8"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10" fontId="37" fillId="0" borderId="2" xfId="0"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37" fillId="0" borderId="1" xfId="0" applyFont="1" applyFill="1" applyBorder="1" applyAlignment="1">
      <alignment vertical="center"/>
    </xf>
    <xf numFmtId="0" fontId="7" fillId="0" borderId="8" xfId="0" applyFont="1" applyFill="1" applyBorder="1" applyAlignment="1">
      <alignment horizontal="center" vertical="center" wrapText="1"/>
    </xf>
    <xf numFmtId="0" fontId="37" fillId="0" borderId="8" xfId="0" applyFont="1" applyFill="1" applyBorder="1" applyAlignment="1">
      <alignment horizontal="center" vertical="center"/>
    </xf>
    <xf numFmtId="42" fontId="37" fillId="0" borderId="8" xfId="0" applyNumberFormat="1" applyFont="1" applyFill="1" applyBorder="1" applyAlignment="1">
      <alignment horizontal="center" vertical="center"/>
    </xf>
    <xf numFmtId="0" fontId="0" fillId="0" borderId="8" xfId="0" applyFill="1" applyBorder="1" applyAlignment="1">
      <alignment horizontal="center" vertical="center" wrapText="1"/>
    </xf>
    <xf numFmtId="0" fontId="7" fillId="0" borderId="2" xfId="0" applyFont="1" applyFill="1" applyBorder="1" applyAlignment="1">
      <alignment horizontal="center" vertical="center" wrapText="1"/>
    </xf>
    <xf numFmtId="0" fontId="37" fillId="0" borderId="2" xfId="0" applyFont="1" applyFill="1" applyBorder="1" applyAlignment="1">
      <alignment horizontal="center" vertical="center"/>
    </xf>
    <xf numFmtId="42" fontId="37" fillId="0" borderId="2" xfId="0" applyNumberFormat="1" applyFont="1" applyFill="1" applyBorder="1" applyAlignment="1">
      <alignment horizontal="center" vertical="center"/>
    </xf>
    <xf numFmtId="0" fontId="0" fillId="0" borderId="2" xfId="0" applyFill="1" applyBorder="1" applyAlignment="1">
      <alignment horizontal="center" vertical="center" wrapText="1"/>
    </xf>
    <xf numFmtId="9" fontId="40" fillId="0" borderId="1" xfId="5" applyNumberFormat="1" applyFont="1" applyFill="1" applyBorder="1" applyAlignment="1">
      <alignment horizontal="center" vertical="center" wrapText="1"/>
    </xf>
    <xf numFmtId="0" fontId="37" fillId="0" borderId="1" xfId="0" applyFont="1" applyFill="1" applyBorder="1"/>
    <xf numFmtId="0" fontId="44" fillId="0" borderId="1" xfId="0" applyFont="1" applyFill="1" applyBorder="1" applyAlignment="1">
      <alignment vertical="center" wrapText="1"/>
    </xf>
    <xf numFmtId="42" fontId="37" fillId="0" borderId="1" xfId="0" applyNumberFormat="1" applyFont="1" applyFill="1" applyBorder="1" applyAlignment="1">
      <alignment vertical="center"/>
    </xf>
    <xf numFmtId="42" fontId="37" fillId="0" borderId="8" xfId="0" applyNumberFormat="1" applyFont="1" applyFill="1" applyBorder="1" applyAlignment="1">
      <alignment horizontal="center" vertical="center" wrapText="1"/>
    </xf>
    <xf numFmtId="0" fontId="37" fillId="0" borderId="8" xfId="0" applyNumberFormat="1" applyFont="1" applyFill="1" applyBorder="1" applyAlignment="1">
      <alignment horizontal="center" vertical="center" wrapText="1"/>
    </xf>
    <xf numFmtId="0" fontId="37" fillId="0" borderId="3" xfId="0" applyFont="1" applyFill="1" applyBorder="1" applyAlignment="1">
      <alignment horizontal="center" vertical="center"/>
    </xf>
    <xf numFmtId="10" fontId="37" fillId="0" borderId="3" xfId="0" applyNumberFormat="1" applyFont="1" applyFill="1" applyBorder="1" applyAlignment="1">
      <alignment horizontal="center" vertical="center" wrapText="1"/>
    </xf>
    <xf numFmtId="42" fontId="37" fillId="0" borderId="3" xfId="0" applyNumberFormat="1" applyFont="1" applyFill="1" applyBorder="1" applyAlignment="1">
      <alignment horizontal="center" vertical="center" wrapText="1"/>
    </xf>
    <xf numFmtId="0" fontId="37" fillId="0" borderId="3"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2"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0" fillId="0" borderId="14" xfId="0" applyFill="1" applyBorder="1" applyAlignment="1">
      <alignment vertical="center"/>
    </xf>
    <xf numFmtId="0" fontId="37" fillId="0" borderId="5"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2" xfId="0" applyFont="1" applyFill="1" applyBorder="1" applyAlignment="1">
      <alignment horizontal="center" vertical="center" wrapText="1"/>
    </xf>
  </cellXfs>
  <cellStyles count="7">
    <cellStyle name="BodyStyle" xfId="2" xr:uid="{00000000-0005-0000-0000-000000000000}"/>
    <cellStyle name="HeaderStyle" xfId="1" xr:uid="{00000000-0005-0000-0000-000001000000}"/>
    <cellStyle name="Moneda 2" xfId="6" xr:uid="{83280FB1-DEE8-47B6-9329-FFB5736C164C}"/>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285891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wnloads/POAI%202024%205TA%20ACTUALIZACI&#211;N%20APROP%20CON%20INCORP%20INCLUID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PROYECTADO 2023"/>
      <sheetName val="POAI PROYECTADO 2024"/>
      <sheetName val="INCORP "/>
      <sheetName val="MANT SIES"/>
      <sheetName val="PPTO 2024"/>
      <sheetName val="COMP Y LIC"/>
      <sheetName val="Hoja3"/>
      <sheetName val="PERSONAL APOYO"/>
      <sheetName val="GF 2024"/>
      <sheetName val="INV 2024"/>
      <sheetName val="OPS"/>
      <sheetName val="Hoja1"/>
      <sheetName val="INVERSION 2023"/>
      <sheetName val="ARRIENDOS"/>
      <sheetName val="ESTACIONES Y CAI"/>
      <sheetName val="COMISION RECAUDO"/>
    </sheetNames>
    <sheetDataSet>
      <sheetData sheetId="0"/>
      <sheetData sheetId="1">
        <row r="10">
          <cell r="I10">
            <v>22656578561.755634</v>
          </cell>
        </row>
        <row r="29">
          <cell r="H29">
            <v>278000000</v>
          </cell>
        </row>
        <row r="30">
          <cell r="H30">
            <v>1500000000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6" sqref="B6:H6"/>
    </sheetView>
  </sheetViews>
  <sheetFormatPr baseColWidth="10" defaultRowHeight="14.4" x14ac:dyDescent="0.3"/>
  <cols>
    <col min="1" max="1" width="24.5546875" customWidth="1"/>
    <col min="3" max="3" width="28.5546875" customWidth="1"/>
    <col min="4" max="4" width="21.5546875" customWidth="1"/>
    <col min="5" max="5" width="19.44140625" customWidth="1"/>
    <col min="6" max="6" width="27.5546875" customWidth="1"/>
    <col min="7" max="7" width="17.21875" customWidth="1"/>
    <col min="8" max="8" width="43.77734375" customWidth="1"/>
    <col min="9" max="9" width="23.21875" customWidth="1"/>
    <col min="10" max="10" width="15.77734375" customWidth="1"/>
    <col min="11" max="11" width="17.77734375" customWidth="1"/>
    <col min="12" max="12" width="19.44140625" customWidth="1"/>
    <col min="13" max="13" width="25.44140625" customWidth="1"/>
    <col min="14" max="14" width="20.77734375" customWidth="1"/>
    <col min="17" max="17" width="16.77734375" customWidth="1"/>
    <col min="18" max="18" width="20.5546875" customWidth="1"/>
    <col min="19" max="19" width="18.77734375" customWidth="1"/>
    <col min="20" max="20" width="22.77734375" customWidth="1"/>
    <col min="21" max="21" width="22.21875" customWidth="1"/>
    <col min="22" max="22" width="25.5546875" customWidth="1"/>
    <col min="23" max="23" width="21.21875" customWidth="1"/>
    <col min="24" max="24" width="19.21875" customWidth="1"/>
    <col min="25" max="25" width="17.44140625" customWidth="1"/>
    <col min="26" max="26" width="16.5546875" customWidth="1"/>
    <col min="27" max="27" width="16.44140625" customWidth="1"/>
    <col min="28" max="28" width="28.77734375" customWidth="1"/>
    <col min="29" max="29" width="19.5546875" customWidth="1"/>
    <col min="30" max="30" width="21.21875" customWidth="1"/>
    <col min="31" max="31" width="21.77734375" customWidth="1"/>
    <col min="32" max="32" width="25.5546875" customWidth="1"/>
    <col min="33" max="33" width="22.21875" customWidth="1"/>
    <col min="34" max="34" width="29.77734375" customWidth="1"/>
    <col min="35" max="35" width="18.77734375" customWidth="1"/>
    <col min="36" max="36" width="18.21875" customWidth="1"/>
    <col min="37" max="37" width="22.21875" customWidth="1"/>
  </cols>
  <sheetData>
    <row r="1" spans="1:51" ht="54.75" customHeight="1" x14ac:dyDescent="0.3">
      <c r="A1" s="137" t="s">
        <v>95</v>
      </c>
      <c r="B1" s="137"/>
      <c r="C1" s="137"/>
      <c r="D1" s="137"/>
      <c r="E1" s="137"/>
      <c r="F1" s="137"/>
      <c r="G1" s="137"/>
      <c r="H1" s="137"/>
      <c r="I1" s="137"/>
    </row>
    <row r="2" spans="1:51" ht="36.75" customHeight="1" x14ac:dyDescent="0.3">
      <c r="A2" s="137" t="s">
        <v>45</v>
      </c>
      <c r="B2" s="137"/>
      <c r="C2" s="137"/>
      <c r="D2" s="137"/>
      <c r="E2" s="137"/>
      <c r="F2" s="137"/>
      <c r="G2" s="137"/>
      <c r="H2" s="137"/>
      <c r="I2" s="137"/>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3">
      <c r="A3" s="22" t="s">
        <v>49</v>
      </c>
      <c r="B3" s="116" t="s">
        <v>58</v>
      </c>
      <c r="C3" s="117"/>
      <c r="D3" s="117"/>
      <c r="E3" s="117"/>
      <c r="F3" s="117"/>
      <c r="G3" s="117"/>
      <c r="H3" s="118"/>
      <c r="I3" s="21"/>
    </row>
    <row r="4" spans="1:51" ht="31.5" customHeight="1" x14ac:dyDescent="0.3">
      <c r="A4" s="22" t="s">
        <v>1</v>
      </c>
      <c r="B4" s="116" t="s">
        <v>59</v>
      </c>
      <c r="C4" s="117"/>
      <c r="D4" s="117"/>
      <c r="E4" s="117"/>
      <c r="F4" s="117"/>
      <c r="G4" s="117"/>
      <c r="H4" s="118"/>
      <c r="I4" s="21"/>
    </row>
    <row r="5" spans="1:51" ht="40.5" customHeight="1" x14ac:dyDescent="0.3">
      <c r="A5" s="22" t="s">
        <v>2</v>
      </c>
      <c r="B5" s="116" t="s">
        <v>60</v>
      </c>
      <c r="C5" s="117"/>
      <c r="D5" s="117"/>
      <c r="E5" s="117"/>
      <c r="F5" s="117"/>
      <c r="G5" s="117"/>
      <c r="H5" s="118"/>
      <c r="I5" s="21"/>
    </row>
    <row r="6" spans="1:51" ht="56.25" customHeight="1" x14ac:dyDescent="0.3">
      <c r="A6" s="22" t="s">
        <v>3</v>
      </c>
      <c r="B6" s="116" t="s">
        <v>61</v>
      </c>
      <c r="C6" s="117"/>
      <c r="D6" s="117"/>
      <c r="E6" s="117"/>
      <c r="F6" s="117"/>
      <c r="G6" s="117"/>
      <c r="H6" s="118"/>
      <c r="I6" s="21"/>
    </row>
    <row r="7" spans="1:51" ht="28.8" x14ac:dyDescent="0.3">
      <c r="A7" s="22" t="s">
        <v>4</v>
      </c>
      <c r="B7" s="116" t="s">
        <v>62</v>
      </c>
      <c r="C7" s="117"/>
      <c r="D7" s="117"/>
      <c r="E7" s="117"/>
      <c r="F7" s="117"/>
      <c r="G7" s="117"/>
      <c r="H7" s="118"/>
      <c r="I7" s="21"/>
    </row>
    <row r="8" spans="1:51" ht="28.8" x14ac:dyDescent="0.3">
      <c r="A8" s="22" t="s">
        <v>42</v>
      </c>
      <c r="B8" s="116" t="s">
        <v>63</v>
      </c>
      <c r="C8" s="117"/>
      <c r="D8" s="117"/>
      <c r="E8" s="117"/>
      <c r="F8" s="117"/>
      <c r="G8" s="117"/>
      <c r="H8" s="118"/>
      <c r="I8" s="21"/>
    </row>
    <row r="9" spans="1:51" ht="28.8" x14ac:dyDescent="0.3">
      <c r="A9" s="22" t="s">
        <v>44</v>
      </c>
      <c r="B9" s="116" t="s">
        <v>64</v>
      </c>
      <c r="C9" s="117"/>
      <c r="D9" s="117"/>
      <c r="E9" s="117"/>
      <c r="F9" s="117"/>
      <c r="G9" s="117"/>
      <c r="H9" s="118"/>
      <c r="I9" s="21"/>
    </row>
    <row r="10" spans="1:51" ht="28.8" x14ac:dyDescent="0.3">
      <c r="A10" s="22" t="s">
        <v>43</v>
      </c>
      <c r="B10" s="116" t="s">
        <v>65</v>
      </c>
      <c r="C10" s="117"/>
      <c r="D10" s="117"/>
      <c r="E10" s="117"/>
      <c r="F10" s="117"/>
      <c r="G10" s="117"/>
      <c r="H10" s="118"/>
      <c r="I10" s="21"/>
    </row>
    <row r="11" spans="1:51" ht="28.8" x14ac:dyDescent="0.3">
      <c r="A11" s="22" t="s">
        <v>5</v>
      </c>
      <c r="B11" s="116" t="s">
        <v>66</v>
      </c>
      <c r="C11" s="117"/>
      <c r="D11" s="117"/>
      <c r="E11" s="117"/>
      <c r="F11" s="117"/>
      <c r="G11" s="117"/>
      <c r="H11" s="118"/>
      <c r="I11" s="21"/>
    </row>
    <row r="12" spans="1:51" ht="58.5" customHeight="1" x14ac:dyDescent="0.3">
      <c r="A12" s="22" t="s">
        <v>67</v>
      </c>
      <c r="B12" s="116" t="s">
        <v>68</v>
      </c>
      <c r="C12" s="117"/>
      <c r="D12" s="117"/>
      <c r="E12" s="117"/>
      <c r="F12" s="117"/>
      <c r="G12" s="117"/>
      <c r="H12" s="118"/>
      <c r="I12" s="21"/>
    </row>
    <row r="13" spans="1:51" ht="28.8" x14ac:dyDescent="0.3">
      <c r="A13" s="22" t="s">
        <v>7</v>
      </c>
      <c r="B13" s="116" t="s">
        <v>69</v>
      </c>
      <c r="C13" s="117"/>
      <c r="D13" s="117"/>
      <c r="E13" s="117"/>
      <c r="F13" s="117"/>
      <c r="G13" s="117"/>
      <c r="H13" s="118"/>
      <c r="I13" s="21"/>
    </row>
    <row r="14" spans="1:51" ht="28.8" x14ac:dyDescent="0.3">
      <c r="A14" s="22" t="s">
        <v>8</v>
      </c>
      <c r="B14" s="116" t="s">
        <v>70</v>
      </c>
      <c r="C14" s="117"/>
      <c r="D14" s="117"/>
      <c r="E14" s="117"/>
      <c r="F14" s="117"/>
      <c r="G14" s="117"/>
      <c r="H14" s="118"/>
      <c r="I14" s="21"/>
    </row>
    <row r="15" spans="1:51" ht="28.8" x14ac:dyDescent="0.3">
      <c r="A15" s="22" t="s">
        <v>9</v>
      </c>
      <c r="B15" s="116" t="s">
        <v>71</v>
      </c>
      <c r="C15" s="117"/>
      <c r="D15" s="117"/>
      <c r="E15" s="117"/>
      <c r="F15" s="117"/>
      <c r="G15" s="117"/>
      <c r="H15" s="118"/>
      <c r="I15" s="21"/>
    </row>
    <row r="16" spans="1:51" ht="28.8" x14ac:dyDescent="0.3">
      <c r="A16" s="22" t="s">
        <v>10</v>
      </c>
      <c r="B16" s="116" t="s">
        <v>72</v>
      </c>
      <c r="C16" s="117"/>
      <c r="D16" s="117"/>
      <c r="E16" s="117"/>
      <c r="F16" s="117"/>
      <c r="G16" s="117"/>
      <c r="H16" s="118"/>
      <c r="I16" s="21"/>
    </row>
    <row r="17" spans="1:9" ht="60" customHeight="1" x14ac:dyDescent="0.3">
      <c r="A17" s="22" t="s">
        <v>73</v>
      </c>
      <c r="B17" s="116" t="s">
        <v>74</v>
      </c>
      <c r="C17" s="117"/>
      <c r="D17" s="117"/>
      <c r="E17" s="117"/>
      <c r="F17" s="117"/>
      <c r="G17" s="117"/>
      <c r="H17" s="118"/>
      <c r="I17" s="21"/>
    </row>
    <row r="18" spans="1:9" ht="60" customHeight="1" x14ac:dyDescent="0.3">
      <c r="A18" s="22" t="s">
        <v>12</v>
      </c>
      <c r="B18" s="116" t="s">
        <v>75</v>
      </c>
      <c r="C18" s="117"/>
      <c r="D18" s="117"/>
      <c r="E18" s="117"/>
      <c r="F18" s="117"/>
      <c r="G18" s="117"/>
      <c r="H18" s="118"/>
      <c r="I18" s="21"/>
    </row>
    <row r="19" spans="1:9" ht="45.75" customHeight="1" x14ac:dyDescent="0.3">
      <c r="A19" s="22" t="s">
        <v>13</v>
      </c>
      <c r="B19" s="116" t="s">
        <v>76</v>
      </c>
      <c r="C19" s="117"/>
      <c r="D19" s="117"/>
      <c r="E19" s="117"/>
      <c r="F19" s="117"/>
      <c r="G19" s="117"/>
      <c r="H19" s="118"/>
      <c r="I19" s="21"/>
    </row>
    <row r="20" spans="1:9" ht="51.75" customHeight="1" x14ac:dyDescent="0.3">
      <c r="A20" s="22" t="s">
        <v>14</v>
      </c>
      <c r="B20" s="116" t="s">
        <v>77</v>
      </c>
      <c r="C20" s="117"/>
      <c r="D20" s="117"/>
      <c r="E20" s="117"/>
      <c r="F20" s="117"/>
      <c r="G20" s="117"/>
      <c r="H20" s="118"/>
      <c r="I20" s="21"/>
    </row>
    <row r="21" spans="1:9" ht="57.75" customHeight="1" x14ac:dyDescent="0.3">
      <c r="A21" s="22" t="s">
        <v>15</v>
      </c>
      <c r="B21" s="116" t="s">
        <v>78</v>
      </c>
      <c r="C21" s="117"/>
      <c r="D21" s="117"/>
      <c r="E21" s="117"/>
      <c r="F21" s="117"/>
      <c r="G21" s="117"/>
      <c r="H21" s="118"/>
      <c r="I21" s="21"/>
    </row>
    <row r="22" spans="1:9" x14ac:dyDescent="0.3">
      <c r="A22" s="123"/>
      <c r="B22" s="124"/>
      <c r="C22" s="124"/>
      <c r="D22" s="124"/>
      <c r="E22" s="124"/>
      <c r="F22" s="124"/>
      <c r="G22" s="124"/>
      <c r="H22" s="124"/>
      <c r="I22" s="125"/>
    </row>
    <row r="23" spans="1:9" ht="51" customHeight="1" x14ac:dyDescent="0.3">
      <c r="A23" s="137" t="s">
        <v>79</v>
      </c>
      <c r="B23" s="137"/>
      <c r="C23" s="137"/>
      <c r="D23" s="137"/>
      <c r="E23" s="137"/>
      <c r="F23" s="137"/>
      <c r="G23" s="137"/>
      <c r="H23" s="137"/>
      <c r="I23" s="137"/>
    </row>
    <row r="24" spans="1:9" ht="180" customHeight="1" x14ac:dyDescent="0.3">
      <c r="A24" s="120" t="s">
        <v>107</v>
      </c>
      <c r="B24" s="121"/>
      <c r="C24" s="121"/>
      <c r="D24" s="121"/>
      <c r="E24" s="121"/>
      <c r="F24" s="121"/>
      <c r="G24" s="121"/>
      <c r="H24" s="121"/>
      <c r="I24" s="122"/>
    </row>
    <row r="25" spans="1:9" ht="201" customHeight="1" x14ac:dyDescent="0.3">
      <c r="A25" s="23" t="s">
        <v>50</v>
      </c>
      <c r="B25" s="119" t="s">
        <v>80</v>
      </c>
      <c r="C25" s="119"/>
      <c r="D25" s="119"/>
      <c r="E25" s="119"/>
      <c r="F25" s="119"/>
      <c r="G25" s="119"/>
      <c r="H25" s="119"/>
      <c r="I25" s="119"/>
    </row>
    <row r="26" spans="1:9" ht="120.75" customHeight="1" x14ac:dyDescent="0.3">
      <c r="A26" s="23" t="s">
        <v>51</v>
      </c>
      <c r="B26" s="119" t="s">
        <v>105</v>
      </c>
      <c r="C26" s="119"/>
      <c r="D26" s="119"/>
      <c r="E26" s="119"/>
      <c r="F26" s="119"/>
      <c r="G26" s="119"/>
      <c r="H26" s="119"/>
      <c r="I26" s="119"/>
    </row>
    <row r="27" spans="1:9" ht="87" customHeight="1" x14ac:dyDescent="0.3">
      <c r="A27" s="23" t="s">
        <v>52</v>
      </c>
      <c r="B27" s="119" t="s">
        <v>81</v>
      </c>
      <c r="C27" s="119"/>
      <c r="D27" s="119"/>
      <c r="E27" s="119"/>
      <c r="F27" s="119"/>
      <c r="G27" s="119"/>
      <c r="H27" s="119"/>
      <c r="I27" s="119"/>
    </row>
    <row r="28" spans="1:9" ht="45.75" customHeight="1" x14ac:dyDescent="0.3">
      <c r="A28" s="23" t="s">
        <v>53</v>
      </c>
      <c r="B28" s="119" t="s">
        <v>108</v>
      </c>
      <c r="C28" s="119"/>
      <c r="D28" s="119"/>
      <c r="E28" s="119"/>
      <c r="F28" s="119"/>
      <c r="G28" s="119"/>
      <c r="H28" s="119"/>
      <c r="I28" s="119"/>
    </row>
    <row r="29" spans="1:9" x14ac:dyDescent="0.3">
      <c r="A29" s="126"/>
      <c r="B29" s="126"/>
      <c r="C29" s="126"/>
      <c r="D29" s="126"/>
      <c r="E29" s="126"/>
      <c r="F29" s="126"/>
      <c r="G29" s="126"/>
      <c r="H29" s="126"/>
      <c r="I29" s="126"/>
    </row>
    <row r="30" spans="1:9" ht="45" customHeight="1" x14ac:dyDescent="0.3">
      <c r="A30" s="131" t="s">
        <v>55</v>
      </c>
      <c r="B30" s="131"/>
      <c r="C30" s="131"/>
      <c r="D30" s="131"/>
      <c r="E30" s="131"/>
      <c r="F30" s="131"/>
      <c r="G30" s="131"/>
      <c r="H30" s="131"/>
      <c r="I30" s="131"/>
    </row>
    <row r="31" spans="1:9" ht="42" customHeight="1" x14ac:dyDescent="0.3">
      <c r="A31" s="132" t="s">
        <v>16</v>
      </c>
      <c r="B31" s="132"/>
      <c r="C31" s="113" t="s">
        <v>82</v>
      </c>
      <c r="D31" s="114"/>
      <c r="E31" s="114"/>
      <c r="F31" s="114"/>
      <c r="G31" s="114"/>
      <c r="H31" s="115"/>
      <c r="I31" s="20"/>
    </row>
    <row r="32" spans="1:9" ht="43.5" customHeight="1" x14ac:dyDescent="0.3">
      <c r="A32" s="132" t="s">
        <v>17</v>
      </c>
      <c r="B32" s="132"/>
      <c r="C32" s="113" t="s">
        <v>83</v>
      </c>
      <c r="D32" s="114"/>
      <c r="E32" s="114"/>
      <c r="F32" s="114"/>
      <c r="G32" s="114"/>
      <c r="H32" s="115"/>
      <c r="I32" s="20"/>
    </row>
    <row r="33" spans="1:9" ht="40.5" customHeight="1" x14ac:dyDescent="0.3">
      <c r="A33" s="132" t="s">
        <v>18</v>
      </c>
      <c r="B33" s="132"/>
      <c r="C33" s="113" t="s">
        <v>86</v>
      </c>
      <c r="D33" s="114"/>
      <c r="E33" s="114"/>
      <c r="F33" s="114"/>
      <c r="G33" s="114"/>
      <c r="H33" s="115"/>
      <c r="I33" s="20"/>
    </row>
    <row r="34" spans="1:9" ht="75.75" customHeight="1" x14ac:dyDescent="0.3">
      <c r="A34" s="130" t="s">
        <v>19</v>
      </c>
      <c r="B34" s="130"/>
      <c r="C34" s="116" t="s">
        <v>84</v>
      </c>
      <c r="D34" s="117"/>
      <c r="E34" s="117"/>
      <c r="F34" s="117"/>
      <c r="G34" s="117"/>
      <c r="H34" s="118"/>
      <c r="I34" s="20"/>
    </row>
    <row r="35" spans="1:9" ht="57.75" customHeight="1" x14ac:dyDescent="0.3">
      <c r="A35" s="130" t="s">
        <v>20</v>
      </c>
      <c r="B35" s="130"/>
      <c r="C35" s="113" t="s">
        <v>85</v>
      </c>
      <c r="D35" s="114"/>
      <c r="E35" s="114"/>
      <c r="F35" s="114"/>
      <c r="G35" s="114"/>
      <c r="H35" s="115"/>
      <c r="I35" s="20"/>
    </row>
    <row r="36" spans="1:9" ht="73.5" customHeight="1" x14ac:dyDescent="0.3">
      <c r="A36" s="130" t="s">
        <v>21</v>
      </c>
      <c r="B36" s="130"/>
      <c r="C36" s="113" t="s">
        <v>87</v>
      </c>
      <c r="D36" s="114"/>
      <c r="E36" s="114"/>
      <c r="F36" s="114"/>
      <c r="G36" s="114"/>
      <c r="H36" s="115"/>
      <c r="I36" s="20"/>
    </row>
    <row r="37" spans="1:9" ht="67.5" customHeight="1" x14ac:dyDescent="0.3">
      <c r="A37" s="130" t="s">
        <v>47</v>
      </c>
      <c r="B37" s="130"/>
      <c r="C37" s="113" t="s">
        <v>88</v>
      </c>
      <c r="D37" s="114"/>
      <c r="E37" s="114"/>
      <c r="F37" s="114"/>
      <c r="G37" s="114"/>
      <c r="H37" s="115"/>
      <c r="I37" s="20"/>
    </row>
    <row r="38" spans="1:9" ht="45.75" customHeight="1" x14ac:dyDescent="0.3">
      <c r="A38" s="130" t="s">
        <v>22</v>
      </c>
      <c r="B38" s="130"/>
      <c r="C38" s="113" t="s">
        <v>89</v>
      </c>
      <c r="D38" s="114"/>
      <c r="E38" s="114"/>
      <c r="F38" s="114"/>
      <c r="G38" s="114"/>
      <c r="H38" s="115"/>
      <c r="I38" s="20"/>
    </row>
    <row r="39" spans="1:9" ht="39.75" customHeight="1" x14ac:dyDescent="0.3">
      <c r="A39" s="130" t="s">
        <v>23</v>
      </c>
      <c r="B39" s="130"/>
      <c r="C39" s="113" t="s">
        <v>90</v>
      </c>
      <c r="D39" s="114"/>
      <c r="E39" s="114"/>
      <c r="F39" s="114"/>
      <c r="G39" s="114"/>
      <c r="H39" s="115"/>
      <c r="I39" s="20"/>
    </row>
    <row r="40" spans="1:9" ht="52.5" customHeight="1" x14ac:dyDescent="0.3">
      <c r="A40" s="138" t="s">
        <v>24</v>
      </c>
      <c r="B40" s="138"/>
      <c r="C40" s="113" t="s">
        <v>91</v>
      </c>
      <c r="D40" s="114"/>
      <c r="E40" s="114"/>
      <c r="F40" s="114"/>
      <c r="G40" s="114"/>
      <c r="H40" s="115"/>
      <c r="I40" s="20"/>
    </row>
    <row r="42" spans="1:9" ht="42.75" customHeight="1" x14ac:dyDescent="0.3">
      <c r="A42" s="139" t="s">
        <v>46</v>
      </c>
      <c r="B42" s="139"/>
      <c r="C42" s="139"/>
      <c r="D42" s="139"/>
      <c r="E42" s="139"/>
      <c r="F42" s="139"/>
      <c r="G42" s="139"/>
      <c r="H42" s="139"/>
    </row>
    <row r="43" spans="1:9" ht="53.25" customHeight="1" x14ac:dyDescent="0.3">
      <c r="A43" s="134" t="s">
        <v>25</v>
      </c>
      <c r="B43" s="134"/>
      <c r="C43" s="113" t="s">
        <v>112</v>
      </c>
      <c r="D43" s="114"/>
      <c r="E43" s="114"/>
      <c r="F43" s="114"/>
      <c r="G43" s="114"/>
      <c r="H43" s="115"/>
    </row>
    <row r="44" spans="1:9" ht="69" customHeight="1" x14ac:dyDescent="0.3">
      <c r="A44" s="134" t="s">
        <v>26</v>
      </c>
      <c r="B44" s="134"/>
      <c r="C44" s="116" t="s">
        <v>113</v>
      </c>
      <c r="D44" s="117"/>
      <c r="E44" s="117"/>
      <c r="F44" s="117"/>
      <c r="G44" s="117"/>
      <c r="H44" s="118"/>
    </row>
    <row r="45" spans="1:9" ht="56.25" customHeight="1" x14ac:dyDescent="0.3">
      <c r="A45" s="134" t="s">
        <v>27</v>
      </c>
      <c r="B45" s="134"/>
      <c r="C45" s="113" t="s">
        <v>92</v>
      </c>
      <c r="D45" s="114"/>
      <c r="E45" s="114"/>
      <c r="F45" s="114"/>
      <c r="G45" s="114"/>
      <c r="H45" s="115"/>
    </row>
    <row r="46" spans="1:9" ht="51.75" customHeight="1" x14ac:dyDescent="0.3">
      <c r="A46" s="134" t="s">
        <v>28</v>
      </c>
      <c r="B46" s="134"/>
      <c r="C46" s="113" t="s">
        <v>93</v>
      </c>
      <c r="D46" s="114"/>
      <c r="E46" s="114"/>
      <c r="F46" s="114"/>
      <c r="G46" s="114"/>
      <c r="H46" s="115"/>
    </row>
    <row r="47" spans="1:9" ht="48.75" customHeight="1" x14ac:dyDescent="0.3">
      <c r="A47" s="134" t="s">
        <v>29</v>
      </c>
      <c r="B47" s="134"/>
      <c r="C47" s="113" t="s">
        <v>94</v>
      </c>
      <c r="D47" s="114"/>
      <c r="E47" s="114"/>
      <c r="F47" s="114"/>
      <c r="G47" s="114"/>
      <c r="H47" s="115"/>
    </row>
    <row r="48" spans="1:9" x14ac:dyDescent="0.3">
      <c r="A48" s="136"/>
      <c r="B48" s="136"/>
      <c r="C48" s="136"/>
      <c r="D48" s="136"/>
      <c r="E48" s="136"/>
      <c r="F48" s="136"/>
      <c r="G48" s="136"/>
      <c r="H48" s="136"/>
    </row>
    <row r="49" spans="1:8" ht="34.5" customHeight="1" x14ac:dyDescent="0.3">
      <c r="A49" s="135" t="s">
        <v>0</v>
      </c>
      <c r="B49" s="135"/>
      <c r="C49" s="135"/>
      <c r="D49" s="135"/>
      <c r="E49" s="135"/>
      <c r="F49" s="135"/>
      <c r="G49" s="135"/>
      <c r="H49" s="135"/>
    </row>
    <row r="50" spans="1:8" ht="44.25" customHeight="1" x14ac:dyDescent="0.3">
      <c r="A50" s="134" t="s">
        <v>30</v>
      </c>
      <c r="B50" s="134"/>
      <c r="C50" s="113" t="s">
        <v>104</v>
      </c>
      <c r="D50" s="114"/>
      <c r="E50" s="114"/>
      <c r="F50" s="114"/>
      <c r="G50" s="114"/>
      <c r="H50" s="115"/>
    </row>
    <row r="51" spans="1:8" ht="90" customHeight="1" x14ac:dyDescent="0.3">
      <c r="A51" s="134" t="s">
        <v>31</v>
      </c>
      <c r="B51" s="134"/>
      <c r="C51" s="116" t="s">
        <v>109</v>
      </c>
      <c r="D51" s="114"/>
      <c r="E51" s="114"/>
      <c r="F51" s="114"/>
      <c r="G51" s="114"/>
      <c r="H51" s="115"/>
    </row>
    <row r="52" spans="1:8" ht="40.5" customHeight="1" x14ac:dyDescent="0.3">
      <c r="A52" s="134" t="s">
        <v>32</v>
      </c>
      <c r="B52" s="134"/>
      <c r="C52" s="113" t="s">
        <v>102</v>
      </c>
      <c r="D52" s="114"/>
      <c r="E52" s="114"/>
      <c r="F52" s="114"/>
      <c r="G52" s="114"/>
      <c r="H52" s="115"/>
    </row>
    <row r="53" spans="1:8" ht="32.25" customHeight="1" x14ac:dyDescent="0.3">
      <c r="A53" s="134" t="s">
        <v>33</v>
      </c>
      <c r="B53" s="134"/>
      <c r="C53" s="113" t="s">
        <v>103</v>
      </c>
      <c r="D53" s="114"/>
      <c r="E53" s="114"/>
      <c r="F53" s="114"/>
      <c r="G53" s="114"/>
      <c r="H53" s="115"/>
    </row>
    <row r="54" spans="1:8" ht="51.75" customHeight="1" x14ac:dyDescent="0.3">
      <c r="A54" s="133" t="s">
        <v>34</v>
      </c>
      <c r="B54" s="133"/>
      <c r="C54" s="113" t="s">
        <v>96</v>
      </c>
      <c r="D54" s="114"/>
      <c r="E54" s="114"/>
      <c r="F54" s="114"/>
      <c r="G54" s="114"/>
      <c r="H54" s="115"/>
    </row>
    <row r="55" spans="1:8" ht="65.25" customHeight="1" x14ac:dyDescent="0.3">
      <c r="A55" s="133" t="s">
        <v>35</v>
      </c>
      <c r="B55" s="133"/>
      <c r="C55" s="113" t="s">
        <v>97</v>
      </c>
      <c r="D55" s="114"/>
      <c r="E55" s="114"/>
      <c r="F55" s="114"/>
      <c r="G55" s="114"/>
      <c r="H55" s="115"/>
    </row>
    <row r="56" spans="1:8" ht="40.5" customHeight="1" x14ac:dyDescent="0.3">
      <c r="A56" s="133" t="s">
        <v>36</v>
      </c>
      <c r="B56" s="133"/>
      <c r="C56" s="113" t="s">
        <v>101</v>
      </c>
      <c r="D56" s="114"/>
      <c r="E56" s="114"/>
      <c r="F56" s="114"/>
      <c r="G56" s="114"/>
      <c r="H56" s="115"/>
    </row>
    <row r="57" spans="1:8" ht="60" customHeight="1" x14ac:dyDescent="0.3">
      <c r="A57" s="133" t="s">
        <v>37</v>
      </c>
      <c r="B57" s="133"/>
      <c r="C57" s="113" t="s">
        <v>106</v>
      </c>
      <c r="D57" s="114"/>
      <c r="E57" s="114"/>
      <c r="F57" s="114"/>
      <c r="G57" s="114"/>
      <c r="H57" s="115"/>
    </row>
    <row r="58" spans="1:8" ht="51.75" customHeight="1" x14ac:dyDescent="0.3">
      <c r="A58" s="133" t="s">
        <v>38</v>
      </c>
      <c r="B58" s="133"/>
      <c r="C58" s="113" t="s">
        <v>98</v>
      </c>
      <c r="D58" s="114"/>
      <c r="E58" s="114"/>
      <c r="F58" s="114"/>
      <c r="G58" s="114"/>
      <c r="H58" s="115"/>
    </row>
    <row r="59" spans="1:8" ht="54.75" customHeight="1" x14ac:dyDescent="0.3">
      <c r="A59" s="140" t="s">
        <v>39</v>
      </c>
      <c r="B59" s="140"/>
      <c r="C59" s="113" t="s">
        <v>110</v>
      </c>
      <c r="D59" s="114"/>
      <c r="E59" s="114"/>
      <c r="F59" s="114"/>
      <c r="G59" s="114"/>
      <c r="H59" s="115"/>
    </row>
    <row r="61" spans="1:8" s="20" customFormat="1" ht="182.25" customHeight="1" x14ac:dyDescent="0.3">
      <c r="A61" s="128" t="s">
        <v>100</v>
      </c>
      <c r="B61" s="129"/>
      <c r="C61" s="129"/>
      <c r="D61" s="129"/>
      <c r="E61" s="129"/>
      <c r="F61" s="129"/>
      <c r="G61" s="129"/>
      <c r="H61" s="129"/>
    </row>
    <row r="62" spans="1:8" s="20" customFormat="1" ht="64.5" customHeight="1" x14ac:dyDescent="0.3">
      <c r="A62" s="127" t="s">
        <v>56</v>
      </c>
      <c r="B62" s="127"/>
      <c r="C62" s="116" t="s">
        <v>111</v>
      </c>
      <c r="D62" s="117"/>
      <c r="E62" s="117"/>
      <c r="F62" s="117"/>
      <c r="G62" s="117"/>
      <c r="H62" s="118"/>
    </row>
    <row r="63" spans="1:8" s="20" customFormat="1" ht="69.75" customHeight="1" x14ac:dyDescent="0.3">
      <c r="A63" s="127" t="s">
        <v>57</v>
      </c>
      <c r="B63" s="127"/>
      <c r="C63" s="116" t="s">
        <v>99</v>
      </c>
      <c r="D63" s="117"/>
      <c r="E63" s="117"/>
      <c r="F63" s="117"/>
      <c r="G63" s="117"/>
      <c r="H63" s="118"/>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86"/>
  <sheetViews>
    <sheetView tabSelected="1" topLeftCell="X1" zoomScale="55" zoomScaleNormal="55" workbookViewId="0">
      <selection activeCell="AC10" sqref="AC10"/>
    </sheetView>
  </sheetViews>
  <sheetFormatPr baseColWidth="10" defaultColWidth="11.44140625" defaultRowHeight="18" x14ac:dyDescent="0.3"/>
  <cols>
    <col min="1" max="1" width="25.5546875" customWidth="1"/>
    <col min="2" max="2" width="20.21875" bestFit="1" customWidth="1"/>
    <col min="3" max="3" width="35" bestFit="1" customWidth="1"/>
    <col min="4" max="4" width="39.5546875" bestFit="1" customWidth="1"/>
    <col min="5" max="5" width="23.21875" customWidth="1"/>
    <col min="6" max="6" width="43" customWidth="1"/>
    <col min="7" max="7" width="17.5546875" customWidth="1"/>
    <col min="8" max="8" width="21.77734375" customWidth="1"/>
    <col min="9" max="9" width="21.44140625" customWidth="1"/>
    <col min="10" max="10" width="19.77734375" customWidth="1"/>
    <col min="11" max="11" width="21.77734375" style="13" customWidth="1"/>
    <col min="12" max="12" width="17.21875" customWidth="1"/>
    <col min="13" max="13" width="17.77734375" customWidth="1"/>
    <col min="14" max="14" width="23.21875" style="2" customWidth="1"/>
    <col min="15" max="15" width="15.5546875" style="2" customWidth="1"/>
    <col min="16" max="16" width="17.77734375" style="2" customWidth="1"/>
    <col min="17" max="17" width="22" style="2" customWidth="1"/>
    <col min="18" max="18" width="19.21875" style="3" customWidth="1"/>
    <col min="19" max="19" width="25.5546875" style="4" customWidth="1"/>
    <col min="20" max="20" width="20.21875" style="5" customWidth="1"/>
    <col min="21" max="21" width="24" style="70" customWidth="1"/>
    <col min="22" max="22" width="38.77734375" style="6" customWidth="1"/>
    <col min="23" max="23" width="62.77734375" style="7" customWidth="1"/>
    <col min="24" max="24" width="43.77734375" style="8" customWidth="1"/>
    <col min="25" max="25" width="74.77734375" style="9" customWidth="1"/>
    <col min="26" max="26" width="21.44140625" style="9" customWidth="1"/>
    <col min="27" max="27" width="25.21875" style="10" customWidth="1"/>
    <col min="28" max="28" width="22.77734375" style="10" customWidth="1"/>
    <col min="29" max="29" width="48.77734375" style="112" customWidth="1"/>
    <col min="30" max="30" width="38.77734375" style="83" customWidth="1"/>
    <col min="31" max="32" width="26.77734375" customWidth="1"/>
    <col min="33" max="33" width="34.77734375" style="94" customWidth="1"/>
    <col min="34" max="34" width="27.21875" style="11" customWidth="1"/>
    <col min="35" max="35" width="28" style="12" customWidth="1"/>
    <col min="36" max="36" width="22.21875" customWidth="1"/>
    <col min="37" max="37" width="24.21875" customWidth="1"/>
    <col min="38" max="38" width="22" customWidth="1"/>
    <col min="39" max="39" width="23" customWidth="1"/>
    <col min="40" max="40" width="23.44140625" customWidth="1"/>
    <col min="41" max="41" width="27.77734375" customWidth="1"/>
    <col min="42" max="42" width="26.21875" style="95" bestFit="1" customWidth="1"/>
    <col min="43" max="43" width="28.44140625" customWidth="1"/>
    <col min="44" max="44" width="25" customWidth="1"/>
    <col min="45" max="45" width="45.77734375" customWidth="1"/>
    <col min="46" max="46" width="25.77734375" customWidth="1"/>
    <col min="47" max="47" width="28.21875" customWidth="1"/>
    <col min="48" max="48" width="63.77734375" customWidth="1"/>
    <col min="49" max="49" width="32.77734375" customWidth="1"/>
    <col min="50" max="50" width="25.77734375" customWidth="1"/>
    <col min="51" max="51" width="25.5546875" customWidth="1"/>
    <col min="52" max="52" width="39.77734375" customWidth="1"/>
    <col min="53" max="53" width="73.44140625" customWidth="1"/>
    <col min="54" max="54" width="73" customWidth="1"/>
    <col min="55" max="55" width="42.21875" customWidth="1"/>
  </cols>
  <sheetData>
    <row r="1" spans="1:55" ht="25.8" x14ac:dyDescent="0.3">
      <c r="A1" s="215" t="s">
        <v>48</v>
      </c>
      <c r="B1" s="216"/>
      <c r="C1" s="216"/>
      <c r="D1" s="178" t="s">
        <v>174</v>
      </c>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80"/>
      <c r="BC1" s="84" t="s">
        <v>284</v>
      </c>
    </row>
    <row r="2" spans="1:55" ht="25.8" x14ac:dyDescent="0.5">
      <c r="A2" s="217"/>
      <c r="B2" s="218"/>
      <c r="C2" s="218"/>
      <c r="D2" s="181" t="s">
        <v>173</v>
      </c>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3"/>
      <c r="BC2" s="47" t="s">
        <v>285</v>
      </c>
    </row>
    <row r="3" spans="1:55" ht="25.8" x14ac:dyDescent="0.5">
      <c r="A3" s="217"/>
      <c r="B3" s="218"/>
      <c r="C3" s="218"/>
      <c r="D3" s="181" t="s">
        <v>175</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47"/>
      <c r="BC3" s="47" t="s">
        <v>286</v>
      </c>
    </row>
    <row r="4" spans="1:55" ht="26.4" thickBot="1" x14ac:dyDescent="0.35">
      <c r="A4" s="219"/>
      <c r="B4" s="220"/>
      <c r="C4" s="220"/>
      <c r="D4" s="74"/>
      <c r="E4" s="74"/>
      <c r="F4" s="74"/>
      <c r="G4" s="74"/>
      <c r="H4" s="74"/>
      <c r="I4" s="74"/>
      <c r="J4" s="74"/>
      <c r="K4" s="74"/>
      <c r="L4" s="74"/>
      <c r="M4" s="74"/>
      <c r="N4" s="74"/>
      <c r="O4" s="74"/>
      <c r="P4" s="74"/>
      <c r="Q4" s="74"/>
      <c r="R4" s="74"/>
      <c r="S4" s="74"/>
      <c r="T4" s="74"/>
      <c r="U4" s="74"/>
      <c r="V4" s="74"/>
      <c r="W4" s="74"/>
      <c r="X4" s="74"/>
      <c r="Y4" s="74"/>
      <c r="Z4" s="74"/>
      <c r="AA4" s="74"/>
      <c r="AB4" s="74"/>
      <c r="AC4" s="105"/>
      <c r="AD4" s="81"/>
      <c r="AE4" s="74"/>
      <c r="AF4" s="74"/>
      <c r="AG4" s="74"/>
      <c r="AH4" s="74"/>
      <c r="AI4" s="74"/>
      <c r="AJ4" s="74"/>
      <c r="AK4" s="74"/>
      <c r="AL4" s="74"/>
      <c r="AM4" s="74"/>
      <c r="AN4" s="74"/>
      <c r="AO4" s="74"/>
      <c r="AP4" s="88"/>
      <c r="AQ4" s="74"/>
      <c r="AR4" s="74"/>
      <c r="AS4" s="74"/>
      <c r="AT4" s="74"/>
      <c r="AU4" s="74"/>
      <c r="AV4" s="75"/>
      <c r="AW4" s="34"/>
      <c r="AX4" s="34"/>
      <c r="AY4" s="34"/>
      <c r="AZ4" s="34"/>
      <c r="BA4" s="34"/>
      <c r="BB4" s="76"/>
      <c r="BC4" s="85"/>
    </row>
    <row r="5" spans="1:55" ht="25.8" x14ac:dyDescent="0.3">
      <c r="A5" s="72">
        <v>1</v>
      </c>
      <c r="B5" s="73">
        <v>2</v>
      </c>
      <c r="C5" s="73">
        <v>3</v>
      </c>
      <c r="D5" s="73">
        <v>4</v>
      </c>
      <c r="E5" s="72">
        <v>5</v>
      </c>
      <c r="F5" s="73">
        <v>6</v>
      </c>
      <c r="G5" s="73">
        <v>7</v>
      </c>
      <c r="H5" s="73">
        <v>8</v>
      </c>
      <c r="I5" s="72">
        <v>9</v>
      </c>
      <c r="J5" s="73">
        <v>10</v>
      </c>
      <c r="K5" s="73">
        <v>11</v>
      </c>
      <c r="L5" s="73">
        <v>12</v>
      </c>
      <c r="M5" s="72">
        <v>13</v>
      </c>
      <c r="N5" s="73">
        <v>14</v>
      </c>
      <c r="O5" s="73">
        <v>15</v>
      </c>
      <c r="P5" s="73">
        <v>16</v>
      </c>
      <c r="Q5" s="72">
        <v>17</v>
      </c>
      <c r="R5" s="73">
        <v>18</v>
      </c>
      <c r="S5" s="73">
        <v>19</v>
      </c>
      <c r="T5" s="73">
        <v>20</v>
      </c>
      <c r="U5" s="72">
        <v>21</v>
      </c>
      <c r="V5" s="72">
        <v>25</v>
      </c>
      <c r="W5" s="73">
        <v>26</v>
      </c>
      <c r="X5" s="73">
        <v>27</v>
      </c>
      <c r="Y5" s="73">
        <v>28</v>
      </c>
      <c r="Z5" s="72">
        <v>29</v>
      </c>
      <c r="AA5" s="73">
        <v>30</v>
      </c>
      <c r="AB5" s="73">
        <v>31</v>
      </c>
      <c r="AC5" s="106">
        <v>32</v>
      </c>
      <c r="AD5" s="72">
        <v>33</v>
      </c>
      <c r="AE5" s="73">
        <v>34</v>
      </c>
      <c r="AF5" s="73">
        <v>35</v>
      </c>
      <c r="AG5" s="73">
        <v>39</v>
      </c>
      <c r="AH5" s="73">
        <v>40</v>
      </c>
      <c r="AI5" s="72">
        <v>41</v>
      </c>
      <c r="AJ5" s="73">
        <v>42</v>
      </c>
      <c r="AK5" s="73">
        <v>43</v>
      </c>
      <c r="AL5" s="73">
        <v>44</v>
      </c>
      <c r="AM5" s="72">
        <v>45</v>
      </c>
      <c r="AN5" s="73">
        <v>46</v>
      </c>
      <c r="AO5" s="73">
        <v>47</v>
      </c>
      <c r="AP5" s="73">
        <v>48</v>
      </c>
      <c r="AQ5" s="72">
        <v>49</v>
      </c>
      <c r="AR5" s="73">
        <v>50</v>
      </c>
      <c r="AS5" s="73">
        <v>51</v>
      </c>
      <c r="AT5" s="73">
        <v>52</v>
      </c>
      <c r="AU5" s="72">
        <v>53</v>
      </c>
      <c r="AV5" s="73">
        <v>54</v>
      </c>
      <c r="AW5" s="73">
        <v>55</v>
      </c>
      <c r="AX5" s="73">
        <v>56</v>
      </c>
      <c r="AY5" s="72">
        <v>57</v>
      </c>
      <c r="AZ5" s="73">
        <v>58</v>
      </c>
      <c r="BA5" s="73">
        <v>59</v>
      </c>
      <c r="BB5" s="73">
        <v>60</v>
      </c>
      <c r="BC5" s="97">
        <v>61</v>
      </c>
    </row>
    <row r="6" spans="1:55" ht="26.4" thickBot="1" x14ac:dyDescent="0.35">
      <c r="A6" s="232" t="s">
        <v>281</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4"/>
      <c r="BC6" s="85"/>
    </row>
    <row r="7" spans="1:55" ht="21" x14ac:dyDescent="0.3">
      <c r="A7" s="226" t="s">
        <v>45</v>
      </c>
      <c r="B7" s="227"/>
      <c r="C7" s="227"/>
      <c r="D7" s="227"/>
      <c r="E7" s="227"/>
      <c r="F7" s="227"/>
      <c r="G7" s="227"/>
      <c r="H7" s="227"/>
      <c r="I7" s="227"/>
      <c r="J7" s="227"/>
      <c r="K7" s="227"/>
      <c r="L7" s="227"/>
      <c r="M7" s="227"/>
      <c r="N7" s="227"/>
      <c r="O7" s="227"/>
      <c r="P7" s="227"/>
      <c r="Q7" s="227"/>
      <c r="R7" s="227"/>
      <c r="S7" s="227"/>
      <c r="T7" s="227"/>
      <c r="U7" s="80"/>
      <c r="V7" s="228" t="s">
        <v>54</v>
      </c>
      <c r="W7" s="228"/>
      <c r="X7" s="228"/>
      <c r="Y7" s="228"/>
      <c r="Z7" s="228" t="s">
        <v>55</v>
      </c>
      <c r="AA7" s="228"/>
      <c r="AB7" s="228"/>
      <c r="AC7" s="228"/>
      <c r="AD7" s="228"/>
      <c r="AE7" s="228"/>
      <c r="AF7" s="228"/>
      <c r="AG7" s="228"/>
      <c r="AH7" s="228"/>
      <c r="AI7" s="228"/>
      <c r="AJ7" s="228"/>
      <c r="AK7" s="175" t="s">
        <v>46</v>
      </c>
      <c r="AL7" s="176"/>
      <c r="AM7" s="176"/>
      <c r="AN7" s="176"/>
      <c r="AO7" s="176"/>
      <c r="AP7" s="177"/>
      <c r="AQ7" s="229" t="s">
        <v>0</v>
      </c>
      <c r="AR7" s="229"/>
      <c r="AS7" s="229"/>
      <c r="AT7" s="229"/>
      <c r="AU7" s="229"/>
      <c r="AV7" s="229"/>
      <c r="AW7" s="229"/>
      <c r="AX7" s="229"/>
      <c r="AY7" s="229"/>
      <c r="AZ7" s="229"/>
      <c r="BA7" s="222" t="s">
        <v>279</v>
      </c>
      <c r="BB7" s="223"/>
      <c r="BC7" s="173" t="s">
        <v>287</v>
      </c>
    </row>
    <row r="8" spans="1:55" s="1" customFormat="1" ht="57" customHeight="1" x14ac:dyDescent="0.25">
      <c r="A8" s="224" t="s">
        <v>49</v>
      </c>
      <c r="B8" s="127" t="s">
        <v>1</v>
      </c>
      <c r="C8" s="127" t="s">
        <v>2</v>
      </c>
      <c r="D8" s="127" t="s">
        <v>3</v>
      </c>
      <c r="E8" s="127" t="s">
        <v>4</v>
      </c>
      <c r="F8" s="127" t="s">
        <v>42</v>
      </c>
      <c r="G8" s="231" t="s">
        <v>44</v>
      </c>
      <c r="H8" s="231" t="s">
        <v>43</v>
      </c>
      <c r="I8" s="231" t="s">
        <v>5</v>
      </c>
      <c r="J8" s="127" t="s">
        <v>6</v>
      </c>
      <c r="K8" s="127" t="s">
        <v>7</v>
      </c>
      <c r="L8" s="127" t="s">
        <v>8</v>
      </c>
      <c r="M8" s="127" t="s">
        <v>9</v>
      </c>
      <c r="N8" s="127" t="s">
        <v>10</v>
      </c>
      <c r="O8" s="231" t="s">
        <v>11</v>
      </c>
      <c r="P8" s="231"/>
      <c r="Q8" s="231" t="s">
        <v>12</v>
      </c>
      <c r="R8" s="127" t="s">
        <v>13</v>
      </c>
      <c r="S8" s="127" t="s">
        <v>314</v>
      </c>
      <c r="T8" s="127" t="s">
        <v>316</v>
      </c>
      <c r="U8" s="235" t="s">
        <v>315</v>
      </c>
      <c r="V8" s="225" t="s">
        <v>50</v>
      </c>
      <c r="W8" s="225" t="s">
        <v>51</v>
      </c>
      <c r="X8" s="225" t="s">
        <v>52</v>
      </c>
      <c r="Y8" s="225" t="s">
        <v>53</v>
      </c>
      <c r="Z8" s="127" t="s">
        <v>16</v>
      </c>
      <c r="AA8" s="127" t="s">
        <v>17</v>
      </c>
      <c r="AB8" s="127" t="s">
        <v>18</v>
      </c>
      <c r="AC8" s="213" t="s">
        <v>19</v>
      </c>
      <c r="AD8" s="230" t="s">
        <v>20</v>
      </c>
      <c r="AE8" s="213" t="s">
        <v>317</v>
      </c>
      <c r="AF8" s="190" t="s">
        <v>318</v>
      </c>
      <c r="AG8" s="213" t="s">
        <v>47</v>
      </c>
      <c r="AH8" s="213" t="s">
        <v>22</v>
      </c>
      <c r="AI8" s="213" t="s">
        <v>23</v>
      </c>
      <c r="AJ8" s="214" t="s">
        <v>24</v>
      </c>
      <c r="AK8" s="214" t="s">
        <v>25</v>
      </c>
      <c r="AL8" s="214" t="s">
        <v>26</v>
      </c>
      <c r="AM8" s="214" t="s">
        <v>27</v>
      </c>
      <c r="AN8" s="214" t="s">
        <v>28</v>
      </c>
      <c r="AO8" s="214" t="s">
        <v>29</v>
      </c>
      <c r="AP8" s="210" t="s">
        <v>283</v>
      </c>
      <c r="AQ8" s="214" t="s">
        <v>30</v>
      </c>
      <c r="AR8" s="214" t="s">
        <v>31</v>
      </c>
      <c r="AS8" s="214" t="s">
        <v>32</v>
      </c>
      <c r="AT8" s="214" t="s">
        <v>33</v>
      </c>
      <c r="AU8" s="127" t="s">
        <v>34</v>
      </c>
      <c r="AV8" s="127" t="s">
        <v>35</v>
      </c>
      <c r="AW8" s="127" t="s">
        <v>36</v>
      </c>
      <c r="AX8" s="127" t="s">
        <v>37</v>
      </c>
      <c r="AY8" s="127" t="s">
        <v>38</v>
      </c>
      <c r="AZ8" s="127" t="s">
        <v>39</v>
      </c>
      <c r="BA8" s="127" t="s">
        <v>56</v>
      </c>
      <c r="BB8" s="221" t="s">
        <v>57</v>
      </c>
      <c r="BC8" s="174"/>
    </row>
    <row r="9" spans="1:55" s="1" customFormat="1" ht="55.2" customHeight="1" x14ac:dyDescent="0.25">
      <c r="A9" s="224"/>
      <c r="B9" s="127"/>
      <c r="C9" s="127"/>
      <c r="D9" s="127"/>
      <c r="E9" s="127"/>
      <c r="F9" s="127"/>
      <c r="G9" s="231"/>
      <c r="H9" s="231"/>
      <c r="I9" s="231"/>
      <c r="J9" s="127"/>
      <c r="K9" s="127"/>
      <c r="L9" s="127"/>
      <c r="M9" s="127"/>
      <c r="N9" s="127"/>
      <c r="O9" s="51" t="s">
        <v>40</v>
      </c>
      <c r="P9" s="51" t="s">
        <v>41</v>
      </c>
      <c r="Q9" s="231"/>
      <c r="R9" s="127"/>
      <c r="S9" s="127"/>
      <c r="T9" s="127"/>
      <c r="U9" s="235"/>
      <c r="V9" s="225"/>
      <c r="W9" s="225"/>
      <c r="X9" s="225"/>
      <c r="Y9" s="225"/>
      <c r="Z9" s="127"/>
      <c r="AA9" s="127"/>
      <c r="AB9" s="127"/>
      <c r="AC9" s="213"/>
      <c r="AD9" s="230"/>
      <c r="AE9" s="213"/>
      <c r="AF9" s="191"/>
      <c r="AG9" s="213"/>
      <c r="AH9" s="213"/>
      <c r="AI9" s="213"/>
      <c r="AJ9" s="214"/>
      <c r="AK9" s="214"/>
      <c r="AL9" s="214"/>
      <c r="AM9" s="214"/>
      <c r="AN9" s="214"/>
      <c r="AO9" s="214"/>
      <c r="AP9" s="211"/>
      <c r="AQ9" s="214"/>
      <c r="AR9" s="214"/>
      <c r="AS9" s="214"/>
      <c r="AT9" s="214"/>
      <c r="AU9" s="127"/>
      <c r="AV9" s="127"/>
      <c r="AW9" s="127"/>
      <c r="AX9" s="127"/>
      <c r="AY9" s="127"/>
      <c r="AZ9" s="127"/>
      <c r="BA9" s="127"/>
      <c r="BB9" s="221"/>
      <c r="BC9" s="174"/>
    </row>
    <row r="10" spans="1:55" ht="188.4" customHeight="1" x14ac:dyDescent="0.3">
      <c r="A10" s="194" t="s">
        <v>232</v>
      </c>
      <c r="B10" s="160" t="s">
        <v>114</v>
      </c>
      <c r="C10" s="160" t="s">
        <v>115</v>
      </c>
      <c r="D10" s="141" t="s">
        <v>116</v>
      </c>
      <c r="E10" s="141" t="s">
        <v>117</v>
      </c>
      <c r="F10" s="141" t="s">
        <v>118</v>
      </c>
      <c r="G10" s="141">
        <v>17.02</v>
      </c>
      <c r="H10" s="141" t="s">
        <v>119</v>
      </c>
      <c r="I10" s="141">
        <v>17.02</v>
      </c>
      <c r="J10" s="238" t="s">
        <v>120</v>
      </c>
      <c r="K10" s="160" t="s">
        <v>121</v>
      </c>
      <c r="L10" s="160" t="s">
        <v>122</v>
      </c>
      <c r="M10" s="169">
        <v>609</v>
      </c>
      <c r="N10" s="160" t="s">
        <v>123</v>
      </c>
      <c r="O10" s="200" t="s">
        <v>145</v>
      </c>
      <c r="P10" s="212"/>
      <c r="Q10" s="160" t="s">
        <v>146</v>
      </c>
      <c r="R10" s="204">
        <v>107</v>
      </c>
      <c r="S10" s="208">
        <v>25</v>
      </c>
      <c r="T10" s="207">
        <f>322+98</f>
        <v>420</v>
      </c>
      <c r="U10" s="192">
        <f>5+4</f>
        <v>9</v>
      </c>
      <c r="V10" s="244" t="s">
        <v>167</v>
      </c>
      <c r="W10" s="244" t="s">
        <v>169</v>
      </c>
      <c r="X10" s="247" t="s">
        <v>171</v>
      </c>
      <c r="Y10" s="244" t="s">
        <v>172</v>
      </c>
      <c r="Z10" s="238" t="s">
        <v>151</v>
      </c>
      <c r="AA10" s="241">
        <v>2021130010181</v>
      </c>
      <c r="AB10" s="238" t="s">
        <v>176</v>
      </c>
      <c r="AC10" s="107" t="s">
        <v>320</v>
      </c>
      <c r="AD10" s="107" t="s">
        <v>177</v>
      </c>
      <c r="AE10" s="109">
        <v>1</v>
      </c>
      <c r="AF10" s="335">
        <v>0</v>
      </c>
      <c r="AG10" s="104">
        <v>0.353098327631164</v>
      </c>
      <c r="AH10" s="109" t="s">
        <v>321</v>
      </c>
      <c r="AI10" s="109" t="s">
        <v>178</v>
      </c>
      <c r="AJ10" s="109">
        <v>306</v>
      </c>
      <c r="AK10" s="109">
        <v>1065570</v>
      </c>
      <c r="AL10" s="109">
        <v>1065570</v>
      </c>
      <c r="AM10" s="109" t="s">
        <v>174</v>
      </c>
      <c r="AN10" s="109" t="s">
        <v>319</v>
      </c>
      <c r="AO10" s="108" t="s">
        <v>289</v>
      </c>
      <c r="AP10" s="272">
        <v>0</v>
      </c>
      <c r="AQ10" s="273">
        <v>8000000000</v>
      </c>
      <c r="AR10" s="108" t="s">
        <v>223</v>
      </c>
      <c r="AS10" s="274" t="s">
        <v>249</v>
      </c>
      <c r="AT10" s="274" t="s">
        <v>243</v>
      </c>
      <c r="AU10" s="270" t="s">
        <v>224</v>
      </c>
      <c r="AV10" s="270" t="s">
        <v>225</v>
      </c>
      <c r="AW10" s="109" t="s">
        <v>226</v>
      </c>
      <c r="AX10" s="107" t="s">
        <v>220</v>
      </c>
      <c r="AY10" s="270" t="str">
        <f>+AH10</f>
        <v>Mayo</v>
      </c>
      <c r="AZ10" s="107" t="s">
        <v>227</v>
      </c>
      <c r="BA10" s="275" t="s">
        <v>222</v>
      </c>
      <c r="BB10" s="275" t="s">
        <v>170</v>
      </c>
      <c r="BC10" s="276" t="str">
        <f>+AZ10</f>
        <v>Se realizará supervisión del contrato el cual saldrán informes de supervisión, registros fotográficos y registros de actas y avances de la actividad hasta lohgrar el objetivo, se suministrará Link de Colombia Compra Eficiente de cada Contratación</v>
      </c>
    </row>
    <row r="11" spans="1:55" ht="178.2" x14ac:dyDescent="0.4">
      <c r="A11" s="195"/>
      <c r="B11" s="160"/>
      <c r="C11" s="160"/>
      <c r="D11" s="142"/>
      <c r="E11" s="142"/>
      <c r="F11" s="142"/>
      <c r="G11" s="142"/>
      <c r="H11" s="142"/>
      <c r="I11" s="142"/>
      <c r="J11" s="239"/>
      <c r="K11" s="160"/>
      <c r="L11" s="160"/>
      <c r="M11" s="169"/>
      <c r="N11" s="160"/>
      <c r="O11" s="200"/>
      <c r="P11" s="212"/>
      <c r="Q11" s="160"/>
      <c r="R11" s="204"/>
      <c r="S11" s="208"/>
      <c r="T11" s="207"/>
      <c r="U11" s="193"/>
      <c r="V11" s="245"/>
      <c r="W11" s="245"/>
      <c r="X11" s="248"/>
      <c r="Y11" s="245"/>
      <c r="Z11" s="239"/>
      <c r="AA11" s="242"/>
      <c r="AB11" s="239"/>
      <c r="AC11" s="108" t="s">
        <v>179</v>
      </c>
      <c r="AD11" s="107" t="s">
        <v>180</v>
      </c>
      <c r="AE11" s="270">
        <v>12</v>
      </c>
      <c r="AF11" s="103">
        <v>3</v>
      </c>
      <c r="AG11" s="104">
        <v>1.7654916381558201E-2</v>
      </c>
      <c r="AH11" s="277" t="s">
        <v>181</v>
      </c>
      <c r="AI11" s="270" t="s">
        <v>178</v>
      </c>
      <c r="AJ11" s="278">
        <v>360</v>
      </c>
      <c r="AK11" s="109">
        <f>+AK10</f>
        <v>1065570</v>
      </c>
      <c r="AL11" s="109">
        <f>+AL10</f>
        <v>1065570</v>
      </c>
      <c r="AM11" s="108" t="str">
        <f>+AM10</f>
        <v>DISTRISEGURIDAD</v>
      </c>
      <c r="AN11" s="108" t="str">
        <f>+AN10</f>
        <v>JAIME HERNÁNDEZ AMÍN</v>
      </c>
      <c r="AO11" s="89" t="s">
        <v>220</v>
      </c>
      <c r="AP11" s="89">
        <f>39990730/AQ11</f>
        <v>9.9976825000000005E-2</v>
      </c>
      <c r="AQ11" s="273">
        <v>400000000</v>
      </c>
      <c r="AR11" s="108" t="s">
        <v>223</v>
      </c>
      <c r="AS11" s="274" t="s">
        <v>249</v>
      </c>
      <c r="AT11" s="279" t="s">
        <v>244</v>
      </c>
      <c r="AU11" s="280" t="s">
        <v>228</v>
      </c>
      <c r="AV11" s="281"/>
      <c r="AW11" s="280"/>
      <c r="AX11" s="282"/>
      <c r="AY11" s="282"/>
      <c r="AZ11" s="283" t="s">
        <v>290</v>
      </c>
      <c r="BA11" s="275"/>
      <c r="BB11" s="275"/>
      <c r="BC11" s="276" t="str">
        <f t="shared" ref="BC11:BC12" si="0">+AZ11</f>
        <v>Se efectua pago mensual de la factura de energía de cada mes del funcionamiento y operativiad del sistema CCTV del Distrito de Cartagea la cual se evidenciará mediante conpendio de Registros presupuestales una vez se termine la vigencia y la actividad.</v>
      </c>
    </row>
    <row r="12" spans="1:55" ht="178.2" x14ac:dyDescent="0.4">
      <c r="A12" s="195"/>
      <c r="B12" s="160"/>
      <c r="C12" s="160"/>
      <c r="D12" s="142"/>
      <c r="E12" s="142"/>
      <c r="F12" s="142"/>
      <c r="G12" s="142"/>
      <c r="H12" s="142"/>
      <c r="I12" s="142"/>
      <c r="J12" s="239"/>
      <c r="K12" s="160"/>
      <c r="L12" s="160"/>
      <c r="M12" s="169"/>
      <c r="N12" s="160"/>
      <c r="O12" s="200"/>
      <c r="P12" s="212"/>
      <c r="Q12" s="160"/>
      <c r="R12" s="204"/>
      <c r="S12" s="208"/>
      <c r="T12" s="207"/>
      <c r="U12" s="193"/>
      <c r="V12" s="245"/>
      <c r="W12" s="245"/>
      <c r="X12" s="248"/>
      <c r="Y12" s="245"/>
      <c r="Z12" s="239"/>
      <c r="AA12" s="242"/>
      <c r="AB12" s="239"/>
      <c r="AC12" s="108" t="s">
        <v>338</v>
      </c>
      <c r="AD12" s="107" t="str">
        <f>+AD14</f>
        <v>Página WEB Modernizada</v>
      </c>
      <c r="AE12" s="270">
        <v>1</v>
      </c>
      <c r="AF12" s="103">
        <v>0</v>
      </c>
      <c r="AG12" s="104">
        <v>0.10239851501303759</v>
      </c>
      <c r="AH12" s="277" t="s">
        <v>342</v>
      </c>
      <c r="AI12" s="270" t="s">
        <v>178</v>
      </c>
      <c r="AJ12" s="278">
        <v>90</v>
      </c>
      <c r="AK12" s="109">
        <v>1065570</v>
      </c>
      <c r="AL12" s="109">
        <v>1065570</v>
      </c>
      <c r="AM12" s="108" t="s">
        <v>174</v>
      </c>
      <c r="AN12" s="108" t="s">
        <v>319</v>
      </c>
      <c r="AO12" s="108" t="s">
        <v>289</v>
      </c>
      <c r="AP12" s="89">
        <v>0</v>
      </c>
      <c r="AQ12" s="273">
        <v>2320000000</v>
      </c>
      <c r="AR12" s="108" t="s">
        <v>223</v>
      </c>
      <c r="AS12" s="274" t="s">
        <v>249</v>
      </c>
      <c r="AT12" s="279" t="s">
        <v>244</v>
      </c>
      <c r="AU12" s="280" t="s">
        <v>228</v>
      </c>
      <c r="AV12" s="270" t="s">
        <v>225</v>
      </c>
      <c r="AW12" s="109" t="s">
        <v>226</v>
      </c>
      <c r="AX12" s="108" t="str">
        <f>+AO12</f>
        <v>1.3.3.2.00-93-037 RB RENDIMIENTOS FINANCIEROS ICLD</v>
      </c>
      <c r="AY12" s="270" t="str">
        <f>+AH12</f>
        <v>Agosto</v>
      </c>
      <c r="AZ12" s="283" t="s">
        <v>227</v>
      </c>
      <c r="BA12" s="275"/>
      <c r="BB12" s="275"/>
      <c r="BC12" s="276" t="str">
        <f t="shared" si="0"/>
        <v>Se realizará supervisión del contrato el cual saldrán informes de supervisión, registros fotográficos y registros de actas y avances de la actividad hasta lohgrar el objetivo, se suministrará Link de Colombia Compra Eficiente de cada Contratación</v>
      </c>
    </row>
    <row r="13" spans="1:55" ht="178.2" x14ac:dyDescent="0.4">
      <c r="A13" s="195"/>
      <c r="B13" s="160"/>
      <c r="C13" s="160"/>
      <c r="D13" s="142"/>
      <c r="E13" s="142"/>
      <c r="F13" s="142"/>
      <c r="G13" s="142"/>
      <c r="H13" s="142"/>
      <c r="I13" s="142"/>
      <c r="J13" s="239"/>
      <c r="K13" s="160"/>
      <c r="L13" s="160"/>
      <c r="M13" s="169"/>
      <c r="N13" s="160"/>
      <c r="O13" s="200"/>
      <c r="P13" s="212"/>
      <c r="Q13" s="160"/>
      <c r="R13" s="204"/>
      <c r="S13" s="208"/>
      <c r="T13" s="207"/>
      <c r="U13" s="193"/>
      <c r="V13" s="245"/>
      <c r="W13" s="245"/>
      <c r="X13" s="248"/>
      <c r="Y13" s="245"/>
      <c r="Z13" s="239"/>
      <c r="AA13" s="242"/>
      <c r="AB13" s="239"/>
      <c r="AC13" s="108" t="s">
        <v>348</v>
      </c>
      <c r="AD13" s="107" t="s">
        <v>349</v>
      </c>
      <c r="AE13" s="270">
        <v>1</v>
      </c>
      <c r="AF13" s="103">
        <v>0</v>
      </c>
      <c r="AG13" s="104">
        <v>3.6192578582194303E-2</v>
      </c>
      <c r="AH13" s="277" t="s">
        <v>321</v>
      </c>
      <c r="AI13" s="270" t="s">
        <v>342</v>
      </c>
      <c r="AJ13" s="278">
        <v>120</v>
      </c>
      <c r="AK13" s="109">
        <v>1065570</v>
      </c>
      <c r="AL13" s="109">
        <v>1065570</v>
      </c>
      <c r="AM13" s="108" t="s">
        <v>174</v>
      </c>
      <c r="AN13" s="108" t="s">
        <v>319</v>
      </c>
      <c r="AO13" s="108" t="s">
        <v>289</v>
      </c>
      <c r="AP13" s="89">
        <v>0</v>
      </c>
      <c r="AQ13" s="273">
        <v>820000000</v>
      </c>
      <c r="AR13" s="108" t="s">
        <v>223</v>
      </c>
      <c r="AS13" s="274" t="s">
        <v>249</v>
      </c>
      <c r="AT13" s="279" t="s">
        <v>244</v>
      </c>
      <c r="AU13" s="280" t="s">
        <v>228</v>
      </c>
      <c r="AV13" s="270" t="s">
        <v>225</v>
      </c>
      <c r="AW13" s="109" t="s">
        <v>226</v>
      </c>
      <c r="AX13" s="108" t="str">
        <f>+AO13</f>
        <v>1.3.3.2.00-93-037 RB RENDIMIENTOS FINANCIEROS ICLD</v>
      </c>
      <c r="AY13" s="270" t="str">
        <f>+AH13</f>
        <v>Mayo</v>
      </c>
      <c r="AZ13" s="283" t="s">
        <v>227</v>
      </c>
      <c r="BA13" s="275"/>
      <c r="BB13" s="275"/>
      <c r="BC13" s="276" t="str">
        <f>+AZ13</f>
        <v>Se realizará supervisión del contrato el cual saldrán informes de supervisión, registros fotográficos y registros de actas y avances de la actividad hasta lohgrar el objetivo, se suministrará Link de Colombia Compra Eficiente de cada Contratación</v>
      </c>
    </row>
    <row r="14" spans="1:55" ht="178.2" x14ac:dyDescent="0.3">
      <c r="A14" s="195"/>
      <c r="B14" s="160"/>
      <c r="C14" s="160"/>
      <c r="D14" s="142"/>
      <c r="E14" s="142"/>
      <c r="F14" s="142"/>
      <c r="G14" s="142"/>
      <c r="H14" s="142"/>
      <c r="I14" s="142"/>
      <c r="J14" s="239"/>
      <c r="K14" s="160"/>
      <c r="L14" s="160"/>
      <c r="M14" s="169"/>
      <c r="N14" s="160"/>
      <c r="O14" s="200"/>
      <c r="P14" s="212"/>
      <c r="Q14" s="160"/>
      <c r="R14" s="204"/>
      <c r="S14" s="208"/>
      <c r="T14" s="207"/>
      <c r="U14" s="193"/>
      <c r="V14" s="245"/>
      <c r="W14" s="245"/>
      <c r="X14" s="248"/>
      <c r="Y14" s="245"/>
      <c r="Z14" s="239"/>
      <c r="AA14" s="242"/>
      <c r="AB14" s="239"/>
      <c r="AC14" s="107" t="s">
        <v>352</v>
      </c>
      <c r="AD14" s="107" t="s">
        <v>353</v>
      </c>
      <c r="AE14" s="270">
        <v>1</v>
      </c>
      <c r="AF14" s="103">
        <v>0</v>
      </c>
      <c r="AG14" s="104">
        <v>3.5309832763116399E-3</v>
      </c>
      <c r="AH14" s="277" t="s">
        <v>321</v>
      </c>
      <c r="AI14" s="270" t="s">
        <v>178</v>
      </c>
      <c r="AJ14" s="278">
        <v>214</v>
      </c>
      <c r="AK14" s="278">
        <f>+AK11</f>
        <v>1065570</v>
      </c>
      <c r="AL14" s="278">
        <f>+AL11</f>
        <v>1065570</v>
      </c>
      <c r="AM14" s="278" t="str">
        <f>+AM11</f>
        <v>DISTRISEGURIDAD</v>
      </c>
      <c r="AN14" s="109" t="str">
        <f>+AN11</f>
        <v>JAIME HERNÁNDEZ AMÍN</v>
      </c>
      <c r="AO14" s="108" t="s">
        <v>289</v>
      </c>
      <c r="AP14" s="272">
        <v>0</v>
      </c>
      <c r="AQ14" s="273">
        <v>80000000</v>
      </c>
      <c r="AR14" s="108" t="s">
        <v>223</v>
      </c>
      <c r="AS14" s="274" t="s">
        <v>249</v>
      </c>
      <c r="AT14" s="274" t="s">
        <v>244</v>
      </c>
      <c r="AU14" s="270" t="s">
        <v>224</v>
      </c>
      <c r="AV14" s="270" t="s">
        <v>236</v>
      </c>
      <c r="AW14" s="109" t="s">
        <v>355</v>
      </c>
      <c r="AX14" s="108" t="str">
        <f>+AO14</f>
        <v>1.3.3.2.00-93-037 RB RENDIMIENTOS FINANCIEROS ICLD</v>
      </c>
      <c r="AY14" s="284" t="str">
        <f>+AH14</f>
        <v>Mayo</v>
      </c>
      <c r="AZ14" s="107" t="s">
        <v>227</v>
      </c>
      <c r="BA14" s="275"/>
      <c r="BB14" s="275"/>
      <c r="BC14" s="276" t="str">
        <f>+AZ14</f>
        <v>Se realizará supervisión del contrato el cual saldrán informes de supervisión, registros fotográficos y registros de actas y avances de la actividad hasta lohgrar el objetivo, se suministrará Link de Colombia Compra Eficiente de cada Contratación</v>
      </c>
    </row>
    <row r="15" spans="1:55" ht="58.5" customHeight="1" x14ac:dyDescent="0.3">
      <c r="A15" s="195"/>
      <c r="B15" s="160"/>
      <c r="C15" s="160"/>
      <c r="D15" s="142"/>
      <c r="E15" s="142"/>
      <c r="F15" s="142"/>
      <c r="G15" s="142"/>
      <c r="H15" s="142"/>
      <c r="I15" s="142"/>
      <c r="J15" s="239"/>
      <c r="K15" s="141" t="s">
        <v>124</v>
      </c>
      <c r="L15" s="141" t="s">
        <v>122</v>
      </c>
      <c r="M15" s="141">
        <v>195</v>
      </c>
      <c r="N15" s="141" t="s">
        <v>125</v>
      </c>
      <c r="O15" s="141" t="s">
        <v>145</v>
      </c>
      <c r="P15" s="144"/>
      <c r="Q15" s="141" t="s">
        <v>148</v>
      </c>
      <c r="R15" s="147">
        <v>585</v>
      </c>
      <c r="S15" s="150">
        <v>145</v>
      </c>
      <c r="T15" s="153">
        <v>435</v>
      </c>
      <c r="U15" s="156">
        <v>0</v>
      </c>
      <c r="V15" s="245"/>
      <c r="W15" s="245"/>
      <c r="X15" s="248"/>
      <c r="Y15" s="245"/>
      <c r="Z15" s="239"/>
      <c r="AA15" s="242"/>
      <c r="AB15" s="239"/>
      <c r="AC15" s="172" t="s">
        <v>325</v>
      </c>
      <c r="AD15" s="172" t="s">
        <v>326</v>
      </c>
      <c r="AE15" s="285">
        <v>1</v>
      </c>
      <c r="AF15" s="161">
        <v>1</v>
      </c>
      <c r="AG15" s="236">
        <v>2.0656252166423101E-2</v>
      </c>
      <c r="AH15" s="286" t="s">
        <v>324</v>
      </c>
      <c r="AI15" s="285" t="s">
        <v>324</v>
      </c>
      <c r="AJ15" s="287">
        <v>30</v>
      </c>
      <c r="AK15" s="288">
        <v>1065570</v>
      </c>
      <c r="AL15" s="288">
        <v>1065570</v>
      </c>
      <c r="AM15" s="288" t="s">
        <v>174</v>
      </c>
      <c r="AN15" s="288" t="s">
        <v>319</v>
      </c>
      <c r="AO15" s="108" t="s">
        <v>220</v>
      </c>
      <c r="AP15" s="272">
        <v>1</v>
      </c>
      <c r="AQ15" s="269">
        <v>301493349.75563633</v>
      </c>
      <c r="AR15" s="108" t="s">
        <v>223</v>
      </c>
      <c r="AS15" s="289" t="s">
        <v>249</v>
      </c>
      <c r="AT15" s="289" t="s">
        <v>244</v>
      </c>
      <c r="AU15" s="172" t="s">
        <v>224</v>
      </c>
      <c r="AV15" s="172" t="s">
        <v>225</v>
      </c>
      <c r="AW15" s="172" t="s">
        <v>226</v>
      </c>
      <c r="AX15" s="108" t="str">
        <f>+AO15</f>
        <v>1.3.2.3.11-037 - RF ICLD</v>
      </c>
      <c r="AY15" s="290" t="str">
        <f>+AH15</f>
        <v>Marzo</v>
      </c>
      <c r="AZ15" s="172" t="s">
        <v>328</v>
      </c>
      <c r="BA15" s="275"/>
      <c r="BB15" s="275"/>
      <c r="BC15" s="291" t="str">
        <f>+AZ15</f>
        <v>Se adquirieron Drones y logística y equipos en el Marco del Plan Titan. Se Anexa Link de Contrato y evidencia fotográfica de lo propio</v>
      </c>
    </row>
    <row r="16" spans="1:55" ht="122.55" customHeight="1" x14ac:dyDescent="0.3">
      <c r="A16" s="195"/>
      <c r="B16" s="160"/>
      <c r="C16" s="160"/>
      <c r="D16" s="142"/>
      <c r="E16" s="142"/>
      <c r="F16" s="142"/>
      <c r="G16" s="142"/>
      <c r="H16" s="142"/>
      <c r="I16" s="142"/>
      <c r="J16" s="239"/>
      <c r="K16" s="142"/>
      <c r="L16" s="142"/>
      <c r="M16" s="142"/>
      <c r="N16" s="142"/>
      <c r="O16" s="142"/>
      <c r="P16" s="145"/>
      <c r="Q16" s="142"/>
      <c r="R16" s="148"/>
      <c r="S16" s="151"/>
      <c r="T16" s="154"/>
      <c r="U16" s="157"/>
      <c r="V16" s="245"/>
      <c r="W16" s="245"/>
      <c r="X16" s="248"/>
      <c r="Y16" s="245"/>
      <c r="Z16" s="239"/>
      <c r="AA16" s="242"/>
      <c r="AB16" s="239"/>
      <c r="AC16" s="172"/>
      <c r="AD16" s="172"/>
      <c r="AE16" s="285"/>
      <c r="AF16" s="161"/>
      <c r="AG16" s="236"/>
      <c r="AH16" s="286"/>
      <c r="AI16" s="285"/>
      <c r="AJ16" s="287"/>
      <c r="AK16" s="172"/>
      <c r="AL16" s="172"/>
      <c r="AM16" s="172"/>
      <c r="AN16" s="172"/>
      <c r="AO16" s="108" t="s">
        <v>327</v>
      </c>
      <c r="AP16" s="272">
        <v>1</v>
      </c>
      <c r="AQ16" s="269">
        <v>166506650.24436361</v>
      </c>
      <c r="AR16" s="108" t="s">
        <v>223</v>
      </c>
      <c r="AS16" s="289"/>
      <c r="AT16" s="289"/>
      <c r="AU16" s="172"/>
      <c r="AV16" s="172"/>
      <c r="AW16" s="172"/>
      <c r="AX16" s="108" t="str">
        <f>+AO16</f>
        <v>1.2.2.0.00-051 -ICDE  1% IPU</v>
      </c>
      <c r="AY16" s="290"/>
      <c r="AZ16" s="172"/>
      <c r="BA16" s="275"/>
      <c r="BB16" s="275"/>
      <c r="BC16" s="291"/>
    </row>
    <row r="17" spans="1:55" ht="178.2" x14ac:dyDescent="0.3">
      <c r="A17" s="195"/>
      <c r="B17" s="160"/>
      <c r="C17" s="160"/>
      <c r="D17" s="142"/>
      <c r="E17" s="142"/>
      <c r="F17" s="142"/>
      <c r="G17" s="142"/>
      <c r="H17" s="142"/>
      <c r="I17" s="142"/>
      <c r="J17" s="239"/>
      <c r="K17" s="142"/>
      <c r="L17" s="142"/>
      <c r="M17" s="142"/>
      <c r="N17" s="142"/>
      <c r="O17" s="142"/>
      <c r="P17" s="145"/>
      <c r="Q17" s="142"/>
      <c r="R17" s="148"/>
      <c r="S17" s="151"/>
      <c r="T17" s="154"/>
      <c r="U17" s="157"/>
      <c r="V17" s="245"/>
      <c r="W17" s="245"/>
      <c r="X17" s="248"/>
      <c r="Y17" s="245"/>
      <c r="Z17" s="239"/>
      <c r="AA17" s="242"/>
      <c r="AB17" s="239"/>
      <c r="AC17" s="109" t="s">
        <v>350</v>
      </c>
      <c r="AD17" s="109" t="s">
        <v>351</v>
      </c>
      <c r="AE17" s="270">
        <v>1</v>
      </c>
      <c r="AF17" s="103">
        <v>0</v>
      </c>
      <c r="AG17" s="104">
        <f>+'[1]POAI PROYECTADO 2024'!$H$30/'[1]POAI PROYECTADO 2024'!$I$10</f>
        <v>6.6205936430843271E-2</v>
      </c>
      <c r="AH17" s="277" t="s">
        <v>182</v>
      </c>
      <c r="AI17" s="270" t="s">
        <v>178</v>
      </c>
      <c r="AJ17" s="278">
        <v>180</v>
      </c>
      <c r="AK17" s="109">
        <v>1065570</v>
      </c>
      <c r="AL17" s="109">
        <v>1065570</v>
      </c>
      <c r="AM17" s="109" t="s">
        <v>174</v>
      </c>
      <c r="AN17" s="109" t="s">
        <v>319</v>
      </c>
      <c r="AO17" s="108" t="s">
        <v>220</v>
      </c>
      <c r="AP17" s="272">
        <v>0</v>
      </c>
      <c r="AQ17" s="269">
        <v>1500000000</v>
      </c>
      <c r="AR17" s="108" t="s">
        <v>223</v>
      </c>
      <c r="AS17" s="274" t="s">
        <v>249</v>
      </c>
      <c r="AT17" s="274" t="s">
        <v>244</v>
      </c>
      <c r="AU17" s="109" t="s">
        <v>224</v>
      </c>
      <c r="AV17" s="270" t="s">
        <v>225</v>
      </c>
      <c r="AW17" s="109" t="s">
        <v>226</v>
      </c>
      <c r="AX17" s="108" t="str">
        <f>+AO17</f>
        <v>1.3.2.3.11-037 - RF ICLD</v>
      </c>
      <c r="AY17" s="284" t="str">
        <f>+AH17</f>
        <v>Junio</v>
      </c>
      <c r="AZ17" s="109" t="s">
        <v>227</v>
      </c>
      <c r="BA17" s="275"/>
      <c r="BB17" s="275"/>
      <c r="BC17" s="276" t="str">
        <f>+AZ17</f>
        <v>Se realizará supervisión del contrato el cual saldrán informes de supervisión, registros fotográficos y registros de actas y avances de la actividad hasta lohgrar el objetivo, se suministrará Link de Colombia Compra Eficiente de cada Contratación</v>
      </c>
    </row>
    <row r="18" spans="1:55" ht="84" x14ac:dyDescent="0.3">
      <c r="A18" s="195"/>
      <c r="B18" s="160"/>
      <c r="C18" s="160"/>
      <c r="D18" s="142"/>
      <c r="E18" s="142"/>
      <c r="F18" s="142"/>
      <c r="G18" s="142"/>
      <c r="H18" s="142"/>
      <c r="I18" s="142"/>
      <c r="J18" s="239"/>
      <c r="K18" s="142"/>
      <c r="L18" s="142"/>
      <c r="M18" s="142"/>
      <c r="N18" s="142"/>
      <c r="O18" s="142"/>
      <c r="P18" s="145"/>
      <c r="Q18" s="142"/>
      <c r="R18" s="148"/>
      <c r="S18" s="151"/>
      <c r="T18" s="154"/>
      <c r="U18" s="157"/>
      <c r="V18" s="245"/>
      <c r="W18" s="245"/>
      <c r="X18" s="248"/>
      <c r="Y18" s="245"/>
      <c r="Z18" s="239"/>
      <c r="AA18" s="242"/>
      <c r="AB18" s="239"/>
      <c r="AC18" s="109" t="s">
        <v>335</v>
      </c>
      <c r="AD18" s="109" t="s">
        <v>201</v>
      </c>
      <c r="AE18" s="270">
        <v>1</v>
      </c>
      <c r="AF18" s="103">
        <v>0</v>
      </c>
      <c r="AG18" s="104">
        <v>9.129145401907169E-3</v>
      </c>
      <c r="AH18" s="277" t="s">
        <v>321</v>
      </c>
      <c r="AI18" s="270" t="s">
        <v>178</v>
      </c>
      <c r="AJ18" s="278">
        <v>210</v>
      </c>
      <c r="AK18" s="109">
        <v>1065570</v>
      </c>
      <c r="AL18" s="109">
        <v>1065570</v>
      </c>
      <c r="AM18" s="109" t="s">
        <v>174</v>
      </c>
      <c r="AN18" s="109" t="s">
        <v>319</v>
      </c>
      <c r="AO18" s="108" t="s">
        <v>220</v>
      </c>
      <c r="AP18" s="272">
        <v>0</v>
      </c>
      <c r="AQ18" s="269">
        <v>206835200</v>
      </c>
      <c r="AR18" s="108" t="s">
        <v>223</v>
      </c>
      <c r="AS18" s="274" t="s">
        <v>249</v>
      </c>
      <c r="AT18" s="274" t="s">
        <v>244</v>
      </c>
      <c r="AU18" s="109" t="s">
        <v>224</v>
      </c>
      <c r="AV18" s="109" t="s">
        <v>236</v>
      </c>
      <c r="AW18" s="109" t="s">
        <v>307</v>
      </c>
      <c r="AX18" s="108" t="str">
        <f>+AO18</f>
        <v>1.3.2.3.11-037 - RF ICLD</v>
      </c>
      <c r="AY18" s="284" t="str">
        <f>+AH18</f>
        <v>Mayo</v>
      </c>
      <c r="AZ18" s="109" t="s">
        <v>337</v>
      </c>
      <c r="BA18" s="275"/>
      <c r="BB18" s="275"/>
      <c r="BC18" s="276" t="str">
        <f>+AZ18</f>
        <v>Se contaratrá en MAYO de 2024</v>
      </c>
    </row>
    <row r="19" spans="1:55" ht="97.5" customHeight="1" x14ac:dyDescent="0.3">
      <c r="A19" s="195"/>
      <c r="B19" s="160"/>
      <c r="C19" s="160"/>
      <c r="D19" s="142"/>
      <c r="E19" s="142"/>
      <c r="F19" s="142"/>
      <c r="G19" s="142"/>
      <c r="H19" s="142"/>
      <c r="I19" s="142"/>
      <c r="J19" s="239"/>
      <c r="K19" s="142"/>
      <c r="L19" s="142"/>
      <c r="M19" s="142"/>
      <c r="N19" s="142"/>
      <c r="O19" s="142"/>
      <c r="P19" s="145"/>
      <c r="Q19" s="142"/>
      <c r="R19" s="148"/>
      <c r="S19" s="151"/>
      <c r="T19" s="154"/>
      <c r="U19" s="157"/>
      <c r="V19" s="245"/>
      <c r="W19" s="245"/>
      <c r="X19" s="248"/>
      <c r="Y19" s="245"/>
      <c r="Z19" s="239"/>
      <c r="AA19" s="242"/>
      <c r="AB19" s="239"/>
      <c r="AC19" s="172" t="s">
        <v>339</v>
      </c>
      <c r="AD19" s="172" t="s">
        <v>340</v>
      </c>
      <c r="AE19" s="172">
        <v>1</v>
      </c>
      <c r="AF19" s="161">
        <v>0</v>
      </c>
      <c r="AG19" s="236">
        <v>0.10610604745316482</v>
      </c>
      <c r="AH19" s="286" t="s">
        <v>321</v>
      </c>
      <c r="AI19" s="285" t="s">
        <v>183</v>
      </c>
      <c r="AJ19" s="287">
        <v>60</v>
      </c>
      <c r="AK19" s="172">
        <v>1065570</v>
      </c>
      <c r="AL19" s="172">
        <v>1065570</v>
      </c>
      <c r="AM19" s="172" t="s">
        <v>174</v>
      </c>
      <c r="AN19" s="172" t="s">
        <v>319</v>
      </c>
      <c r="AO19" s="108" t="s">
        <v>289</v>
      </c>
      <c r="AP19" s="272">
        <v>0</v>
      </c>
      <c r="AQ19" s="269">
        <v>2100000000</v>
      </c>
      <c r="AR19" s="108" t="s">
        <v>223</v>
      </c>
      <c r="AS19" s="289" t="s">
        <v>249</v>
      </c>
      <c r="AT19" s="289" t="s">
        <v>244</v>
      </c>
      <c r="AU19" s="172" t="s">
        <v>224</v>
      </c>
      <c r="AV19" s="172" t="s">
        <v>225</v>
      </c>
      <c r="AW19" s="172" t="s">
        <v>341</v>
      </c>
      <c r="AX19" s="108" t="str">
        <f>+AO19</f>
        <v>1.3.3.2.00-93-037 RB RENDIMIENTOS FINANCIEROS ICLD</v>
      </c>
      <c r="AY19" s="290" t="str">
        <f>+AH19</f>
        <v>Mayo</v>
      </c>
      <c r="AZ19" s="172" t="s">
        <v>337</v>
      </c>
      <c r="BA19" s="275"/>
      <c r="BB19" s="275"/>
      <c r="BC19" s="291" t="str">
        <f>+AZ19</f>
        <v>Se contaratrá en MAYO de 2024</v>
      </c>
    </row>
    <row r="20" spans="1:55" ht="97.5" customHeight="1" x14ac:dyDescent="0.3">
      <c r="A20" s="195"/>
      <c r="B20" s="160"/>
      <c r="C20" s="160"/>
      <c r="D20" s="142"/>
      <c r="E20" s="142"/>
      <c r="F20" s="142"/>
      <c r="G20" s="142"/>
      <c r="H20" s="142"/>
      <c r="I20" s="142"/>
      <c r="J20" s="239"/>
      <c r="K20" s="143"/>
      <c r="L20" s="143"/>
      <c r="M20" s="143"/>
      <c r="N20" s="143"/>
      <c r="O20" s="143"/>
      <c r="P20" s="146"/>
      <c r="Q20" s="143"/>
      <c r="R20" s="149"/>
      <c r="S20" s="152"/>
      <c r="T20" s="155"/>
      <c r="U20" s="158"/>
      <c r="V20" s="245"/>
      <c r="W20" s="245"/>
      <c r="X20" s="248"/>
      <c r="Y20" s="245"/>
      <c r="Z20" s="239"/>
      <c r="AA20" s="242"/>
      <c r="AB20" s="239"/>
      <c r="AC20" s="172"/>
      <c r="AD20" s="172"/>
      <c r="AE20" s="172"/>
      <c r="AF20" s="161"/>
      <c r="AG20" s="236"/>
      <c r="AH20" s="286"/>
      <c r="AI20" s="285"/>
      <c r="AJ20" s="287"/>
      <c r="AK20" s="172"/>
      <c r="AL20" s="172"/>
      <c r="AM20" s="172"/>
      <c r="AN20" s="172"/>
      <c r="AO20" s="108" t="s">
        <v>220</v>
      </c>
      <c r="AP20" s="272">
        <v>0</v>
      </c>
      <c r="AQ20" s="269">
        <v>304000000</v>
      </c>
      <c r="AR20" s="108" t="s">
        <v>223</v>
      </c>
      <c r="AS20" s="289"/>
      <c r="AT20" s="289"/>
      <c r="AU20" s="172"/>
      <c r="AV20" s="172"/>
      <c r="AW20" s="172"/>
      <c r="AX20" s="108" t="str">
        <f>+AO20</f>
        <v>1.3.2.3.11-037 - RF ICLD</v>
      </c>
      <c r="AY20" s="290"/>
      <c r="AZ20" s="172"/>
      <c r="BA20" s="275"/>
      <c r="BB20" s="275"/>
      <c r="BC20" s="291"/>
    </row>
    <row r="21" spans="1:55" ht="175.5" customHeight="1" x14ac:dyDescent="0.3">
      <c r="A21" s="195"/>
      <c r="B21" s="160"/>
      <c r="C21" s="160"/>
      <c r="D21" s="142"/>
      <c r="E21" s="142"/>
      <c r="F21" s="142"/>
      <c r="G21" s="142"/>
      <c r="H21" s="142"/>
      <c r="I21" s="142"/>
      <c r="J21" s="239"/>
      <c r="K21" s="141" t="s">
        <v>280</v>
      </c>
      <c r="L21" s="141" t="s">
        <v>122</v>
      </c>
      <c r="M21" s="162">
        <v>1</v>
      </c>
      <c r="N21" s="141" t="s">
        <v>282</v>
      </c>
      <c r="O21" s="144" t="s">
        <v>145</v>
      </c>
      <c r="P21" s="144"/>
      <c r="Q21" s="141" t="s">
        <v>148</v>
      </c>
      <c r="R21" s="147">
        <v>1</v>
      </c>
      <c r="S21" s="150">
        <v>1</v>
      </c>
      <c r="T21" s="153">
        <v>1</v>
      </c>
      <c r="U21" s="156">
        <v>0</v>
      </c>
      <c r="V21" s="245"/>
      <c r="W21" s="245"/>
      <c r="X21" s="248"/>
      <c r="Y21" s="245"/>
      <c r="Z21" s="239"/>
      <c r="AA21" s="242"/>
      <c r="AB21" s="239"/>
      <c r="AC21" s="159" t="s">
        <v>322</v>
      </c>
      <c r="AD21" s="159" t="s">
        <v>291</v>
      </c>
      <c r="AE21" s="285">
        <v>1</v>
      </c>
      <c r="AF21" s="161">
        <v>5</v>
      </c>
      <c r="AG21" s="236">
        <v>1.32411872861687E-3</v>
      </c>
      <c r="AH21" s="286" t="s">
        <v>181</v>
      </c>
      <c r="AI21" s="285" t="s">
        <v>178</v>
      </c>
      <c r="AJ21" s="287">
        <v>10</v>
      </c>
      <c r="AK21" s="287">
        <f>+AK17</f>
        <v>1065570</v>
      </c>
      <c r="AL21" s="287">
        <f>+AL17</f>
        <v>1065570</v>
      </c>
      <c r="AM21" s="287" t="str">
        <f>+AM17</f>
        <v>DISTRISEGURIDAD</v>
      </c>
      <c r="AN21" s="287" t="str">
        <f>+AN17</f>
        <v>JAIME HERNÁNDEZ AMÍN</v>
      </c>
      <c r="AO21" s="108" t="s">
        <v>220</v>
      </c>
      <c r="AP21" s="272">
        <f>19350000/AQ21</f>
        <v>0.53749999999999998</v>
      </c>
      <c r="AQ21" s="273">
        <v>36000000</v>
      </c>
      <c r="AR21" s="108" t="s">
        <v>223</v>
      </c>
      <c r="AS21" s="289" t="str">
        <f>+AS19</f>
        <v>IMPLEMENTACIÓN Y SOSTENIMIENTO DE HERRAMIENTAS TECNOLÓGICAS PARA SEGURIDAD Y SOCORRO</v>
      </c>
      <c r="AT21" s="289" t="str">
        <f>+AT19</f>
        <v>2.3.4501.1000.2021130010180</v>
      </c>
      <c r="AU21" s="285" t="s">
        <v>228</v>
      </c>
      <c r="AV21" s="285" t="s">
        <v>292</v>
      </c>
      <c r="AW21" s="285" t="s">
        <v>238</v>
      </c>
      <c r="AX21" s="108" t="str">
        <f>+AO21</f>
        <v>1.3.2.3.11-037 - RF ICLD</v>
      </c>
      <c r="AY21" s="290" t="s">
        <v>324</v>
      </c>
      <c r="AZ21" s="172" t="s">
        <v>323</v>
      </c>
      <c r="BA21" s="275"/>
      <c r="BB21" s="275"/>
      <c r="BC21" s="291" t="s">
        <v>323</v>
      </c>
    </row>
    <row r="22" spans="1:55" ht="78" customHeight="1" x14ac:dyDescent="0.3">
      <c r="A22" s="195"/>
      <c r="B22" s="160"/>
      <c r="C22" s="160"/>
      <c r="D22" s="142"/>
      <c r="E22" s="142"/>
      <c r="F22" s="142"/>
      <c r="G22" s="142"/>
      <c r="H22" s="142"/>
      <c r="I22" s="142"/>
      <c r="J22" s="239"/>
      <c r="K22" s="142"/>
      <c r="L22" s="142"/>
      <c r="M22" s="164"/>
      <c r="N22" s="142"/>
      <c r="O22" s="145"/>
      <c r="P22" s="145"/>
      <c r="Q22" s="142"/>
      <c r="R22" s="148"/>
      <c r="S22" s="151"/>
      <c r="T22" s="154"/>
      <c r="U22" s="157"/>
      <c r="V22" s="245"/>
      <c r="W22" s="245"/>
      <c r="X22" s="248"/>
      <c r="Y22" s="245"/>
      <c r="Z22" s="239"/>
      <c r="AA22" s="242"/>
      <c r="AB22" s="239"/>
      <c r="AC22" s="159"/>
      <c r="AD22" s="159"/>
      <c r="AE22" s="285"/>
      <c r="AF22" s="161"/>
      <c r="AG22" s="236"/>
      <c r="AH22" s="286"/>
      <c r="AI22" s="285"/>
      <c r="AJ22" s="287"/>
      <c r="AK22" s="287"/>
      <c r="AL22" s="287"/>
      <c r="AM22" s="287"/>
      <c r="AN22" s="287"/>
      <c r="AO22" s="108" t="s">
        <v>289</v>
      </c>
      <c r="AP22" s="89">
        <v>0</v>
      </c>
      <c r="AQ22" s="273">
        <v>6000000</v>
      </c>
      <c r="AR22" s="108" t="s">
        <v>223</v>
      </c>
      <c r="AS22" s="289"/>
      <c r="AT22" s="289"/>
      <c r="AU22" s="285"/>
      <c r="AV22" s="285"/>
      <c r="AW22" s="285"/>
      <c r="AX22" s="108" t="str">
        <f>+AO22</f>
        <v>1.3.3.2.00-93-037 RB RENDIMIENTOS FINANCIEROS ICLD</v>
      </c>
      <c r="AY22" s="290"/>
      <c r="AZ22" s="172"/>
      <c r="BA22" s="275"/>
      <c r="BB22" s="275"/>
      <c r="BC22" s="291"/>
    </row>
    <row r="23" spans="1:55" ht="57" customHeight="1" x14ac:dyDescent="0.3">
      <c r="A23" s="195"/>
      <c r="B23" s="160"/>
      <c r="C23" s="160"/>
      <c r="D23" s="142"/>
      <c r="E23" s="142"/>
      <c r="F23" s="142"/>
      <c r="G23" s="142"/>
      <c r="H23" s="142"/>
      <c r="I23" s="142"/>
      <c r="J23" s="239"/>
      <c r="K23" s="141" t="s">
        <v>126</v>
      </c>
      <c r="L23" s="141" t="s">
        <v>122</v>
      </c>
      <c r="M23" s="141">
        <v>280</v>
      </c>
      <c r="N23" s="141" t="s">
        <v>127</v>
      </c>
      <c r="O23" s="144" t="s">
        <v>145</v>
      </c>
      <c r="P23" s="144"/>
      <c r="Q23" s="141" t="s">
        <v>148</v>
      </c>
      <c r="R23" s="147">
        <v>100</v>
      </c>
      <c r="S23" s="250">
        <v>25</v>
      </c>
      <c r="T23" s="251">
        <v>105</v>
      </c>
      <c r="U23" s="252">
        <v>1</v>
      </c>
      <c r="V23" s="245"/>
      <c r="W23" s="245"/>
      <c r="X23" s="248"/>
      <c r="Y23" s="245"/>
      <c r="Z23" s="239"/>
      <c r="AA23" s="242"/>
      <c r="AB23" s="239"/>
      <c r="AC23" s="159" t="s">
        <v>329</v>
      </c>
      <c r="AD23" s="172" t="s">
        <v>185</v>
      </c>
      <c r="AE23" s="172">
        <v>25</v>
      </c>
      <c r="AF23" s="161">
        <v>25</v>
      </c>
      <c r="AG23" s="236">
        <v>8.6404926262984003E-2</v>
      </c>
      <c r="AH23" s="286" t="s">
        <v>184</v>
      </c>
      <c r="AI23" s="286" t="s">
        <v>178</v>
      </c>
      <c r="AJ23" s="172">
        <v>360</v>
      </c>
      <c r="AK23" s="172">
        <v>1065570</v>
      </c>
      <c r="AL23" s="172">
        <v>1065570</v>
      </c>
      <c r="AM23" s="286" t="s">
        <v>174</v>
      </c>
      <c r="AN23" s="286" t="s">
        <v>319</v>
      </c>
      <c r="AO23" s="292" t="s">
        <v>220</v>
      </c>
      <c r="AP23" s="90">
        <f>696200000/AQ23</f>
        <v>0.68799440493935948</v>
      </c>
      <c r="AQ23" s="269">
        <v>1011926834</v>
      </c>
      <c r="AR23" s="108" t="s">
        <v>223</v>
      </c>
      <c r="AS23" s="289" t="s">
        <v>249</v>
      </c>
      <c r="AT23" s="289" t="s">
        <v>244</v>
      </c>
      <c r="AU23" s="172" t="s">
        <v>224</v>
      </c>
      <c r="AV23" s="172" t="s">
        <v>295</v>
      </c>
      <c r="AW23" s="172" t="s">
        <v>229</v>
      </c>
      <c r="AX23" s="269" t="str">
        <f>+AO23</f>
        <v>1.3.2.3.11-037 - RF ICLD</v>
      </c>
      <c r="AY23" s="285" t="s">
        <v>306</v>
      </c>
      <c r="AZ23" s="172" t="s">
        <v>231</v>
      </c>
      <c r="BA23" s="275"/>
      <c r="BB23" s="275"/>
      <c r="BC23" s="291" t="str">
        <f>+AZ23</f>
        <v>Se suministrará Link de Colombia Compra Eficiente de cada Contratación</v>
      </c>
    </row>
    <row r="24" spans="1:55" ht="57" customHeight="1" x14ac:dyDescent="0.3">
      <c r="A24" s="195"/>
      <c r="B24" s="160"/>
      <c r="C24" s="160"/>
      <c r="D24" s="142"/>
      <c r="E24" s="142"/>
      <c r="F24" s="142"/>
      <c r="G24" s="142"/>
      <c r="H24" s="142"/>
      <c r="I24" s="142"/>
      <c r="J24" s="239"/>
      <c r="K24" s="142"/>
      <c r="L24" s="142"/>
      <c r="M24" s="142"/>
      <c r="N24" s="142"/>
      <c r="O24" s="145"/>
      <c r="P24" s="145"/>
      <c r="Q24" s="142"/>
      <c r="R24" s="148"/>
      <c r="S24" s="151"/>
      <c r="T24" s="154"/>
      <c r="U24" s="253"/>
      <c r="V24" s="245"/>
      <c r="W24" s="245"/>
      <c r="X24" s="248"/>
      <c r="Y24" s="245"/>
      <c r="Z24" s="239"/>
      <c r="AA24" s="242"/>
      <c r="AB24" s="239"/>
      <c r="AC24" s="159"/>
      <c r="AD24" s="172"/>
      <c r="AE24" s="172"/>
      <c r="AF24" s="161"/>
      <c r="AG24" s="236"/>
      <c r="AH24" s="286"/>
      <c r="AI24" s="286"/>
      <c r="AJ24" s="172"/>
      <c r="AK24" s="172"/>
      <c r="AL24" s="172"/>
      <c r="AM24" s="286"/>
      <c r="AN24" s="286"/>
      <c r="AO24" s="292" t="s">
        <v>221</v>
      </c>
      <c r="AP24" s="264">
        <v>0</v>
      </c>
      <c r="AQ24" s="269">
        <v>1713166</v>
      </c>
      <c r="AR24" s="108" t="s">
        <v>223</v>
      </c>
      <c r="AS24" s="289"/>
      <c r="AT24" s="289"/>
      <c r="AU24" s="172"/>
      <c r="AV24" s="172"/>
      <c r="AW24" s="172"/>
      <c r="AX24" s="269" t="str">
        <f t="shared" ref="AX24:AX25" si="1">+AO24</f>
        <v>1.2.2.0.00-051 - ICDE DISTRISEGURIDAD 1% IPU</v>
      </c>
      <c r="AY24" s="285"/>
      <c r="AZ24" s="172"/>
      <c r="BA24" s="275"/>
      <c r="BB24" s="275"/>
      <c r="BC24" s="291"/>
    </row>
    <row r="25" spans="1:55" ht="57" customHeight="1" x14ac:dyDescent="0.3">
      <c r="A25" s="195"/>
      <c r="B25" s="160"/>
      <c r="C25" s="160"/>
      <c r="D25" s="142"/>
      <c r="E25" s="142"/>
      <c r="F25" s="142"/>
      <c r="G25" s="142"/>
      <c r="H25" s="142"/>
      <c r="I25" s="142"/>
      <c r="J25" s="239"/>
      <c r="K25" s="142"/>
      <c r="L25" s="142"/>
      <c r="M25" s="142"/>
      <c r="N25" s="142"/>
      <c r="O25" s="145"/>
      <c r="P25" s="145"/>
      <c r="Q25" s="142"/>
      <c r="R25" s="148"/>
      <c r="S25" s="151"/>
      <c r="T25" s="154"/>
      <c r="U25" s="253"/>
      <c r="V25" s="245"/>
      <c r="W25" s="245"/>
      <c r="X25" s="248"/>
      <c r="Y25" s="245"/>
      <c r="Z25" s="239"/>
      <c r="AA25" s="242"/>
      <c r="AB25" s="239"/>
      <c r="AC25" s="159"/>
      <c r="AD25" s="172"/>
      <c r="AE25" s="172"/>
      <c r="AF25" s="161"/>
      <c r="AG25" s="236"/>
      <c r="AH25" s="286"/>
      <c r="AI25" s="286"/>
      <c r="AJ25" s="172"/>
      <c r="AK25" s="172"/>
      <c r="AL25" s="172"/>
      <c r="AM25" s="286"/>
      <c r="AN25" s="286"/>
      <c r="AO25" s="292" t="s">
        <v>289</v>
      </c>
      <c r="AP25" s="89">
        <v>0</v>
      </c>
      <c r="AQ25" s="269">
        <v>944000000</v>
      </c>
      <c r="AR25" s="108" t="s">
        <v>223</v>
      </c>
      <c r="AS25" s="289"/>
      <c r="AT25" s="289"/>
      <c r="AU25" s="172"/>
      <c r="AV25" s="172"/>
      <c r="AW25" s="172"/>
      <c r="AX25" s="269" t="str">
        <f t="shared" si="1"/>
        <v>1.3.3.2.00-93-037 RB RENDIMIENTOS FINANCIEROS ICLD</v>
      </c>
      <c r="AY25" s="285"/>
      <c r="AZ25" s="172"/>
      <c r="BA25" s="275"/>
      <c r="BB25" s="275"/>
      <c r="BC25" s="291"/>
    </row>
    <row r="26" spans="1:55" ht="178.2" x14ac:dyDescent="0.3">
      <c r="A26" s="195"/>
      <c r="B26" s="160"/>
      <c r="C26" s="160"/>
      <c r="D26" s="142"/>
      <c r="E26" s="142"/>
      <c r="F26" s="142"/>
      <c r="G26" s="142"/>
      <c r="H26" s="142"/>
      <c r="I26" s="142"/>
      <c r="J26" s="239"/>
      <c r="K26" s="142"/>
      <c r="L26" s="142"/>
      <c r="M26" s="142"/>
      <c r="N26" s="142"/>
      <c r="O26" s="145"/>
      <c r="P26" s="145"/>
      <c r="Q26" s="142"/>
      <c r="R26" s="148"/>
      <c r="S26" s="151"/>
      <c r="T26" s="154"/>
      <c r="U26" s="253"/>
      <c r="V26" s="245"/>
      <c r="W26" s="245"/>
      <c r="X26" s="248"/>
      <c r="Y26" s="245"/>
      <c r="Z26" s="239"/>
      <c r="AA26" s="242"/>
      <c r="AB26" s="239"/>
      <c r="AC26" s="107" t="s">
        <v>343</v>
      </c>
      <c r="AD26" s="109" t="s">
        <v>293</v>
      </c>
      <c r="AE26" s="109">
        <v>1</v>
      </c>
      <c r="AF26" s="103">
        <v>0</v>
      </c>
      <c r="AG26" s="104">
        <v>0.176549163815582</v>
      </c>
      <c r="AH26" s="277" t="s">
        <v>321</v>
      </c>
      <c r="AI26" s="277" t="s">
        <v>234</v>
      </c>
      <c r="AJ26" s="109">
        <v>120</v>
      </c>
      <c r="AK26" s="109">
        <v>1065570</v>
      </c>
      <c r="AL26" s="109">
        <v>1065570</v>
      </c>
      <c r="AM26" s="109" t="s">
        <v>174</v>
      </c>
      <c r="AN26" s="109" t="s">
        <v>319</v>
      </c>
      <c r="AO26" s="292" t="s">
        <v>221</v>
      </c>
      <c r="AP26" s="89">
        <v>0</v>
      </c>
      <c r="AQ26" s="269">
        <v>4000000000</v>
      </c>
      <c r="AR26" s="108" t="s">
        <v>223</v>
      </c>
      <c r="AS26" s="274" t="s">
        <v>249</v>
      </c>
      <c r="AT26" s="274" t="s">
        <v>244</v>
      </c>
      <c r="AU26" s="109" t="s">
        <v>224</v>
      </c>
      <c r="AV26" s="109" t="s">
        <v>225</v>
      </c>
      <c r="AW26" s="109" t="s">
        <v>344</v>
      </c>
      <c r="AX26" s="269" t="str">
        <f>+AO26</f>
        <v>1.2.2.0.00-051 - ICDE DISTRISEGURIDAD 1% IPU</v>
      </c>
      <c r="AY26" s="270" t="s">
        <v>345</v>
      </c>
      <c r="AZ26" s="109" t="s">
        <v>227</v>
      </c>
      <c r="BA26" s="275"/>
      <c r="BB26" s="275"/>
      <c r="BC26" s="276" t="str">
        <f>+AZ26</f>
        <v>Se realizará supervisión del contrato el cual saldrán informes de supervisión, registros fotográficos y registros de actas y avances de la actividad hasta lohgrar el objetivo, se suministrará Link de Colombia Compra Eficiente de cada Contratación</v>
      </c>
    </row>
    <row r="27" spans="1:55" ht="161.25" customHeight="1" x14ac:dyDescent="0.3">
      <c r="A27" s="195"/>
      <c r="B27" s="160"/>
      <c r="C27" s="160"/>
      <c r="D27" s="142"/>
      <c r="E27" s="142"/>
      <c r="F27" s="142"/>
      <c r="G27" s="142"/>
      <c r="H27" s="142"/>
      <c r="I27" s="142"/>
      <c r="J27" s="239"/>
      <c r="K27" s="142"/>
      <c r="L27" s="142"/>
      <c r="M27" s="142"/>
      <c r="N27" s="142"/>
      <c r="O27" s="145"/>
      <c r="P27" s="145"/>
      <c r="Q27" s="142"/>
      <c r="R27" s="148"/>
      <c r="S27" s="151"/>
      <c r="T27" s="154"/>
      <c r="U27" s="253"/>
      <c r="V27" s="245"/>
      <c r="W27" s="245"/>
      <c r="X27" s="248"/>
      <c r="Y27" s="245"/>
      <c r="Z27" s="239"/>
      <c r="AA27" s="242"/>
      <c r="AB27" s="239"/>
      <c r="AC27" s="159" t="s">
        <v>330</v>
      </c>
      <c r="AD27" s="159" t="s">
        <v>368</v>
      </c>
      <c r="AE27" s="285">
        <v>11</v>
      </c>
      <c r="AF27" s="161">
        <v>11</v>
      </c>
      <c r="AG27" s="293">
        <v>1.6999499679538335E-3</v>
      </c>
      <c r="AH27" s="286" t="s">
        <v>184</v>
      </c>
      <c r="AI27" s="286" t="s">
        <v>178</v>
      </c>
      <c r="AJ27" s="287">
        <v>330</v>
      </c>
      <c r="AK27" s="172">
        <v>1065570</v>
      </c>
      <c r="AL27" s="172">
        <v>1065570</v>
      </c>
      <c r="AM27" s="286" t="s">
        <v>174</v>
      </c>
      <c r="AN27" s="286" t="s">
        <v>319</v>
      </c>
      <c r="AO27" s="277" t="s">
        <v>327</v>
      </c>
      <c r="AP27" s="89">
        <v>0</v>
      </c>
      <c r="AQ27" s="269">
        <v>18515050</v>
      </c>
      <c r="AR27" s="108" t="s">
        <v>223</v>
      </c>
      <c r="AS27" s="289" t="s">
        <v>249</v>
      </c>
      <c r="AT27" s="289" t="s">
        <v>244</v>
      </c>
      <c r="AU27" s="172" t="s">
        <v>228</v>
      </c>
      <c r="AV27" s="172" t="s">
        <v>304</v>
      </c>
      <c r="AW27" s="172" t="s">
        <v>205</v>
      </c>
      <c r="AX27" s="269" t="str">
        <f>+AO27</f>
        <v>1.2.2.0.00-051 -ICDE  1% IPU</v>
      </c>
      <c r="AY27" s="290" t="str">
        <f>+AH27</f>
        <v>Febrero</v>
      </c>
      <c r="AZ27" s="172" t="s">
        <v>308</v>
      </c>
      <c r="BA27" s="275"/>
      <c r="BB27" s="275"/>
      <c r="BC27" s="291" t="str">
        <f>+AZ27</f>
        <v>Pago de ARL del personal de apoyo a la gestión y profesional perteneciente a los niveles de riesgos 4 y 5</v>
      </c>
    </row>
    <row r="28" spans="1:55" ht="161.25" customHeight="1" x14ac:dyDescent="0.3">
      <c r="A28" s="195"/>
      <c r="B28" s="160"/>
      <c r="C28" s="160"/>
      <c r="D28" s="142"/>
      <c r="E28" s="142"/>
      <c r="F28" s="142"/>
      <c r="G28" s="142"/>
      <c r="H28" s="142"/>
      <c r="I28" s="142"/>
      <c r="J28" s="239"/>
      <c r="K28" s="142"/>
      <c r="L28" s="142"/>
      <c r="M28" s="142"/>
      <c r="N28" s="142"/>
      <c r="O28" s="145"/>
      <c r="P28" s="145"/>
      <c r="Q28" s="142"/>
      <c r="R28" s="148"/>
      <c r="S28" s="151"/>
      <c r="T28" s="154"/>
      <c r="U28" s="253"/>
      <c r="V28" s="245"/>
      <c r="W28" s="245"/>
      <c r="X28" s="248"/>
      <c r="Y28" s="245"/>
      <c r="Z28" s="239"/>
      <c r="AA28" s="242"/>
      <c r="AB28" s="239"/>
      <c r="AC28" s="159"/>
      <c r="AD28" s="159"/>
      <c r="AE28" s="285"/>
      <c r="AF28" s="161"/>
      <c r="AG28" s="293"/>
      <c r="AH28" s="286"/>
      <c r="AI28" s="286"/>
      <c r="AJ28" s="287"/>
      <c r="AK28" s="172"/>
      <c r="AL28" s="172"/>
      <c r="AM28" s="286"/>
      <c r="AN28" s="286"/>
      <c r="AO28" s="277" t="s">
        <v>289</v>
      </c>
      <c r="AP28" s="89">
        <v>0</v>
      </c>
      <c r="AQ28" s="269">
        <v>20000000</v>
      </c>
      <c r="AR28" s="108" t="s">
        <v>223</v>
      </c>
      <c r="AS28" s="289"/>
      <c r="AT28" s="289"/>
      <c r="AU28" s="172"/>
      <c r="AV28" s="172"/>
      <c r="AW28" s="172"/>
      <c r="AX28" s="269" t="str">
        <f>+AO28</f>
        <v>1.3.3.2.00-93-037 RB RENDIMIENTOS FINANCIEROS ICLD</v>
      </c>
      <c r="AY28" s="285"/>
      <c r="AZ28" s="172"/>
      <c r="BA28" s="275"/>
      <c r="BB28" s="275"/>
      <c r="BC28" s="291"/>
    </row>
    <row r="29" spans="1:55" ht="161.25" customHeight="1" x14ac:dyDescent="0.3">
      <c r="A29" s="195"/>
      <c r="B29" s="160"/>
      <c r="C29" s="160"/>
      <c r="D29" s="142"/>
      <c r="E29" s="142"/>
      <c r="F29" s="142"/>
      <c r="G29" s="142"/>
      <c r="H29" s="142"/>
      <c r="I29" s="142"/>
      <c r="J29" s="239"/>
      <c r="K29" s="142"/>
      <c r="L29" s="142"/>
      <c r="M29" s="142"/>
      <c r="N29" s="142"/>
      <c r="O29" s="145"/>
      <c r="P29" s="145"/>
      <c r="Q29" s="142"/>
      <c r="R29" s="148"/>
      <c r="S29" s="151"/>
      <c r="T29" s="154"/>
      <c r="U29" s="253"/>
      <c r="V29" s="245"/>
      <c r="W29" s="245"/>
      <c r="X29" s="248"/>
      <c r="Y29" s="245"/>
      <c r="Z29" s="239"/>
      <c r="AA29" s="242"/>
      <c r="AB29" s="239"/>
      <c r="AC29" s="107" t="s">
        <v>346</v>
      </c>
      <c r="AD29" s="107" t="s">
        <v>347</v>
      </c>
      <c r="AE29" s="270">
        <v>1</v>
      </c>
      <c r="AF29" s="103">
        <v>0</v>
      </c>
      <c r="AG29" s="104">
        <f>+'[1]POAI PROYECTADO 2024'!$H$29/'[1]POAI PROYECTADO 2024'!$I$10</f>
        <v>1.2270166885182954E-2</v>
      </c>
      <c r="AH29" s="294" t="s">
        <v>321</v>
      </c>
      <c r="AI29" s="277" t="s">
        <v>183</v>
      </c>
      <c r="AJ29" s="278">
        <v>60</v>
      </c>
      <c r="AK29" s="109">
        <v>1065570</v>
      </c>
      <c r="AL29" s="109">
        <v>1065570</v>
      </c>
      <c r="AM29" s="109" t="s">
        <v>174</v>
      </c>
      <c r="AN29" s="109" t="s">
        <v>319</v>
      </c>
      <c r="AO29" s="277" t="s">
        <v>289</v>
      </c>
      <c r="AP29" s="89">
        <v>0</v>
      </c>
      <c r="AQ29" s="269">
        <v>278000000</v>
      </c>
      <c r="AR29" s="108" t="s">
        <v>223</v>
      </c>
      <c r="AS29" s="274" t="s">
        <v>249</v>
      </c>
      <c r="AT29" s="274" t="s">
        <v>244</v>
      </c>
      <c r="AU29" s="109" t="s">
        <v>224</v>
      </c>
      <c r="AV29" s="109" t="s">
        <v>225</v>
      </c>
      <c r="AW29" s="109" t="s">
        <v>344</v>
      </c>
      <c r="AX29" s="269" t="str">
        <f>+AO29</f>
        <v>1.3.3.2.00-93-037 RB RENDIMIENTOS FINANCIEROS ICLD</v>
      </c>
      <c r="AY29" s="270" t="s">
        <v>345</v>
      </c>
      <c r="AZ29" s="109" t="s">
        <v>227</v>
      </c>
      <c r="BA29" s="275"/>
      <c r="BB29" s="275"/>
      <c r="BC29" s="295" t="str">
        <f>+AZ29</f>
        <v>Se realizará supervisión del contrato el cual saldrán informes de supervisión, registros fotográficos y registros de actas y avances de la actividad hasta lohgrar el objetivo, se suministrará Link de Colombia Compra Eficiente de cada Contratación</v>
      </c>
    </row>
    <row r="30" spans="1:55" ht="161.25" customHeight="1" x14ac:dyDescent="0.3">
      <c r="A30" s="195"/>
      <c r="B30" s="160"/>
      <c r="C30" s="160"/>
      <c r="D30" s="142"/>
      <c r="E30" s="142"/>
      <c r="F30" s="142"/>
      <c r="G30" s="142"/>
      <c r="H30" s="142"/>
      <c r="I30" s="142"/>
      <c r="J30" s="239"/>
      <c r="K30" s="142"/>
      <c r="L30" s="142"/>
      <c r="M30" s="142"/>
      <c r="N30" s="142"/>
      <c r="O30" s="145"/>
      <c r="P30" s="145"/>
      <c r="Q30" s="142"/>
      <c r="R30" s="148"/>
      <c r="S30" s="151"/>
      <c r="T30" s="154"/>
      <c r="U30" s="253"/>
      <c r="V30" s="245"/>
      <c r="W30" s="245"/>
      <c r="X30" s="248"/>
      <c r="Y30" s="245"/>
      <c r="Z30" s="239"/>
      <c r="AA30" s="242"/>
      <c r="AB30" s="239"/>
      <c r="AC30" s="107" t="s">
        <v>332</v>
      </c>
      <c r="AD30" s="107" t="s">
        <v>333</v>
      </c>
      <c r="AE30" s="270">
        <v>1</v>
      </c>
      <c r="AF30" s="103">
        <v>0</v>
      </c>
      <c r="AG30" s="294">
        <v>4.3028699805624905E-3</v>
      </c>
      <c r="AH30" s="277" t="s">
        <v>182</v>
      </c>
      <c r="AI30" s="277" t="s">
        <v>178</v>
      </c>
      <c r="AJ30" s="278">
        <v>180</v>
      </c>
      <c r="AK30" s="109">
        <f>+AK27</f>
        <v>1065570</v>
      </c>
      <c r="AL30" s="109">
        <f t="shared" ref="AL30:AN30" si="2">+AL27</f>
        <v>1065570</v>
      </c>
      <c r="AM30" s="109" t="str">
        <f t="shared" si="2"/>
        <v>DISTRISEGURIDAD</v>
      </c>
      <c r="AN30" s="109" t="str">
        <f t="shared" si="2"/>
        <v>JAIME HERNÁNDEZ AMÍN</v>
      </c>
      <c r="AO30" s="277" t="s">
        <v>327</v>
      </c>
      <c r="AP30" s="89">
        <v>0</v>
      </c>
      <c r="AQ30" s="269">
        <v>97488311.755633995</v>
      </c>
      <c r="AR30" s="108" t="str">
        <f>+AR28</f>
        <v>Recursos propios</v>
      </c>
      <c r="AS30" s="274" t="str">
        <f>+AS27</f>
        <v>IMPLEMENTACIÓN Y SOSTENIMIENTO DE HERRAMIENTAS TECNOLÓGICAS PARA SEGURIDAD Y SOCORRO</v>
      </c>
      <c r="AT30" s="108" t="str">
        <f t="shared" ref="AT30:AW30" si="3">+AT27</f>
        <v>2.3.4501.1000.2021130010180</v>
      </c>
      <c r="AU30" s="109" t="str">
        <f t="shared" si="3"/>
        <v>NO</v>
      </c>
      <c r="AV30" s="109" t="str">
        <f t="shared" si="3"/>
        <v>PAGO</v>
      </c>
      <c r="AW30" s="109" t="str">
        <f t="shared" si="3"/>
        <v>NA</v>
      </c>
      <c r="AX30" s="108" t="str">
        <f t="shared" ref="AX30" si="4">+AX28</f>
        <v>1.3.3.2.00-93-037 RB RENDIMIENTOS FINANCIEROS ICLD</v>
      </c>
      <c r="AY30" s="277" t="str">
        <f>+AH30</f>
        <v>Junio</v>
      </c>
      <c r="AZ30" s="108" t="s">
        <v>334</v>
      </c>
      <c r="BA30" s="275"/>
      <c r="BB30" s="275"/>
      <c r="BC30" s="295" t="str">
        <f>+AZ30</f>
        <v>Se realizará el pago del soporte de  las Alarmas comunitarias</v>
      </c>
    </row>
    <row r="31" spans="1:55" ht="99" x14ac:dyDescent="0.4">
      <c r="A31" s="195"/>
      <c r="B31" s="160"/>
      <c r="C31" s="160"/>
      <c r="D31" s="142"/>
      <c r="E31" s="142"/>
      <c r="F31" s="142"/>
      <c r="G31" s="142"/>
      <c r="H31" s="142"/>
      <c r="I31" s="142"/>
      <c r="J31" s="240"/>
      <c r="K31" s="143"/>
      <c r="L31" s="143"/>
      <c r="M31" s="143"/>
      <c r="N31" s="143"/>
      <c r="O31" s="146"/>
      <c r="P31" s="146"/>
      <c r="Q31" s="143"/>
      <c r="R31" s="149"/>
      <c r="S31" s="152"/>
      <c r="T31" s="155"/>
      <c r="U31" s="254"/>
      <c r="V31" s="246"/>
      <c r="W31" s="246"/>
      <c r="X31" s="249"/>
      <c r="Y31" s="246"/>
      <c r="Z31" s="240"/>
      <c r="AA31" s="243"/>
      <c r="AB31" s="240"/>
      <c r="AC31" s="108" t="s">
        <v>186</v>
      </c>
      <c r="AD31" s="108" t="s">
        <v>333</v>
      </c>
      <c r="AE31" s="270">
        <v>11</v>
      </c>
      <c r="AF31" s="103">
        <v>3</v>
      </c>
      <c r="AG31" s="104">
        <v>1.9464545310667921E-3</v>
      </c>
      <c r="AH31" s="277" t="s">
        <v>181</v>
      </c>
      <c r="AI31" s="270" t="s">
        <v>178</v>
      </c>
      <c r="AJ31" s="278">
        <v>360</v>
      </c>
      <c r="AK31" s="109">
        <v>1065570</v>
      </c>
      <c r="AL31" s="109">
        <v>1065570</v>
      </c>
      <c r="AM31" s="277" t="s">
        <v>174</v>
      </c>
      <c r="AN31" s="277" t="s">
        <v>319</v>
      </c>
      <c r="AO31" s="108" t="s">
        <v>327</v>
      </c>
      <c r="AP31" s="265">
        <f>3266887/AQ31</f>
        <v>7.4079070294784582E-2</v>
      </c>
      <c r="AQ31" s="269">
        <v>44100000</v>
      </c>
      <c r="AR31" s="108" t="s">
        <v>223</v>
      </c>
      <c r="AS31" s="274" t="s">
        <v>249</v>
      </c>
      <c r="AT31" s="274" t="s">
        <v>244</v>
      </c>
      <c r="AU31" s="109" t="s">
        <v>228</v>
      </c>
      <c r="AV31" s="109" t="s">
        <v>304</v>
      </c>
      <c r="AW31" s="108"/>
      <c r="AX31" s="269" t="s">
        <v>221</v>
      </c>
      <c r="AY31" s="270" t="s">
        <v>305</v>
      </c>
      <c r="AZ31" s="283" t="s">
        <v>331</v>
      </c>
      <c r="BA31" s="275"/>
      <c r="BB31" s="275"/>
      <c r="BC31" s="295" t="str">
        <f>+AZ31</f>
        <v>Se realizó el pago MENSUAL de los planes de datos de los sistemas de Alarmas Comunitarias en el Distrito de Cartagena</v>
      </c>
    </row>
    <row r="32" spans="1:55" ht="105" customHeight="1" x14ac:dyDescent="0.3">
      <c r="A32" s="195"/>
      <c r="B32" s="160"/>
      <c r="C32" s="160"/>
      <c r="D32" s="142"/>
      <c r="E32" s="142"/>
      <c r="F32" s="142"/>
      <c r="G32" s="142"/>
      <c r="H32" s="142"/>
      <c r="I32" s="142"/>
      <c r="J32" s="201" t="s">
        <v>128</v>
      </c>
      <c r="K32" s="160" t="s">
        <v>129</v>
      </c>
      <c r="L32" s="160" t="s">
        <v>122</v>
      </c>
      <c r="M32" s="169">
        <v>37</v>
      </c>
      <c r="N32" s="160" t="s">
        <v>130</v>
      </c>
      <c r="O32" s="200" t="s">
        <v>145</v>
      </c>
      <c r="P32" s="200"/>
      <c r="Q32" s="160" t="s">
        <v>149</v>
      </c>
      <c r="R32" s="205">
        <v>4</v>
      </c>
      <c r="S32" s="209">
        <v>2</v>
      </c>
      <c r="T32" s="206">
        <v>14</v>
      </c>
      <c r="U32" s="156">
        <v>0</v>
      </c>
      <c r="V32" s="197" t="s">
        <v>168</v>
      </c>
      <c r="W32" s="197" t="s">
        <v>217</v>
      </c>
      <c r="X32" s="197" t="s">
        <v>218</v>
      </c>
      <c r="Y32" s="197" t="s">
        <v>219</v>
      </c>
      <c r="Z32" s="188" t="s">
        <v>152</v>
      </c>
      <c r="AA32" s="186">
        <v>2021130010192</v>
      </c>
      <c r="AB32" s="188" t="s">
        <v>187</v>
      </c>
      <c r="AC32" s="172" t="s">
        <v>188</v>
      </c>
      <c r="AD32" s="172" t="s">
        <v>189</v>
      </c>
      <c r="AE32" s="172">
        <v>5</v>
      </c>
      <c r="AF32" s="161">
        <v>5</v>
      </c>
      <c r="AG32" s="296">
        <v>1.26208564548911E-2</v>
      </c>
      <c r="AH32" s="286" t="s">
        <v>181</v>
      </c>
      <c r="AI32" s="285" t="s">
        <v>178</v>
      </c>
      <c r="AJ32" s="287">
        <v>360</v>
      </c>
      <c r="AK32" s="287">
        <v>1065570</v>
      </c>
      <c r="AL32" s="172">
        <v>1065570</v>
      </c>
      <c r="AM32" s="172" t="s">
        <v>174</v>
      </c>
      <c r="AN32" s="172" t="s">
        <v>319</v>
      </c>
      <c r="AO32" s="108" t="s">
        <v>220</v>
      </c>
      <c r="AP32" s="89">
        <f>252575827/AQ32</f>
        <v>0.81082821588184106</v>
      </c>
      <c r="AQ32" s="269">
        <v>311503499.81999999</v>
      </c>
      <c r="AR32" s="108" t="s">
        <v>223</v>
      </c>
      <c r="AS32" s="289" t="s">
        <v>248</v>
      </c>
      <c r="AT32" s="291" t="s">
        <v>245</v>
      </c>
      <c r="AU32" s="172" t="s">
        <v>224</v>
      </c>
      <c r="AV32" s="172" t="s">
        <v>229</v>
      </c>
      <c r="AW32" s="172" t="s">
        <v>233</v>
      </c>
      <c r="AX32" s="108" t="str">
        <f>+AO32</f>
        <v>1.3.2.3.11-037 - RF ICLD</v>
      </c>
      <c r="AY32" s="285" t="s">
        <v>181</v>
      </c>
      <c r="AZ32" s="172" t="s">
        <v>231</v>
      </c>
      <c r="BA32" s="275"/>
      <c r="BB32" s="275"/>
      <c r="BC32" s="291" t="str">
        <f>+AZ32</f>
        <v>Se suministrará Link de Colombia Compra Eficiente de cada Contratación</v>
      </c>
    </row>
    <row r="33" spans="1:55" ht="39.6" x14ac:dyDescent="0.3">
      <c r="A33" s="195"/>
      <c r="B33" s="160"/>
      <c r="C33" s="160"/>
      <c r="D33" s="142"/>
      <c r="E33" s="142"/>
      <c r="F33" s="142"/>
      <c r="G33" s="142"/>
      <c r="H33" s="142"/>
      <c r="I33" s="142"/>
      <c r="J33" s="201"/>
      <c r="K33" s="160"/>
      <c r="L33" s="160"/>
      <c r="M33" s="169"/>
      <c r="N33" s="160"/>
      <c r="O33" s="200"/>
      <c r="P33" s="200"/>
      <c r="Q33" s="160"/>
      <c r="R33" s="205"/>
      <c r="S33" s="209"/>
      <c r="T33" s="206"/>
      <c r="U33" s="157"/>
      <c r="V33" s="197"/>
      <c r="W33" s="197"/>
      <c r="X33" s="197"/>
      <c r="Y33" s="197"/>
      <c r="Z33" s="188"/>
      <c r="AA33" s="186"/>
      <c r="AB33" s="188"/>
      <c r="AC33" s="172"/>
      <c r="AD33" s="172"/>
      <c r="AE33" s="172"/>
      <c r="AF33" s="161"/>
      <c r="AG33" s="296"/>
      <c r="AH33" s="286"/>
      <c r="AI33" s="285"/>
      <c r="AJ33" s="287"/>
      <c r="AK33" s="287"/>
      <c r="AL33" s="172"/>
      <c r="AM33" s="172"/>
      <c r="AN33" s="172"/>
      <c r="AO33" s="108" t="s">
        <v>327</v>
      </c>
      <c r="AP33" s="89">
        <f>26764237/AQ33</f>
        <v>0.42825177286591537</v>
      </c>
      <c r="AQ33" s="269">
        <v>62496500.18</v>
      </c>
      <c r="AR33" s="108" t="s">
        <v>223</v>
      </c>
      <c r="AS33" s="289"/>
      <c r="AT33" s="291"/>
      <c r="AU33" s="172"/>
      <c r="AV33" s="172"/>
      <c r="AW33" s="172"/>
      <c r="AX33" s="108" t="str">
        <f>+AO33</f>
        <v>1.2.2.0.00-051 -ICDE  1% IPU</v>
      </c>
      <c r="AY33" s="285"/>
      <c r="AZ33" s="172"/>
      <c r="BA33" s="275"/>
      <c r="BB33" s="275"/>
      <c r="BC33" s="291"/>
    </row>
    <row r="34" spans="1:55" ht="105" customHeight="1" x14ac:dyDescent="0.3">
      <c r="A34" s="195"/>
      <c r="B34" s="160"/>
      <c r="C34" s="160"/>
      <c r="D34" s="142"/>
      <c r="E34" s="142"/>
      <c r="F34" s="142"/>
      <c r="G34" s="142"/>
      <c r="H34" s="142"/>
      <c r="I34" s="142"/>
      <c r="J34" s="201"/>
      <c r="K34" s="160"/>
      <c r="L34" s="160"/>
      <c r="M34" s="169"/>
      <c r="N34" s="160"/>
      <c r="O34" s="200"/>
      <c r="P34" s="200"/>
      <c r="Q34" s="160"/>
      <c r="R34" s="205"/>
      <c r="S34" s="209"/>
      <c r="T34" s="206"/>
      <c r="U34" s="157"/>
      <c r="V34" s="237"/>
      <c r="W34" s="197"/>
      <c r="X34" s="197"/>
      <c r="Y34" s="197"/>
      <c r="Z34" s="189"/>
      <c r="AA34" s="187"/>
      <c r="AB34" s="189"/>
      <c r="AC34" s="109" t="s">
        <v>190</v>
      </c>
      <c r="AD34" s="109" t="s">
        <v>191</v>
      </c>
      <c r="AE34" s="270">
        <v>12</v>
      </c>
      <c r="AF34" s="103">
        <v>3</v>
      </c>
      <c r="AG34" s="297">
        <v>2.2879520525176862E-3</v>
      </c>
      <c r="AH34" s="277" t="s">
        <v>181</v>
      </c>
      <c r="AI34" s="270" t="s">
        <v>178</v>
      </c>
      <c r="AJ34" s="278">
        <v>360</v>
      </c>
      <c r="AK34" s="109">
        <v>1065570</v>
      </c>
      <c r="AL34" s="109">
        <v>1065570</v>
      </c>
      <c r="AM34" s="109" t="s">
        <v>174</v>
      </c>
      <c r="AN34" s="109" t="s">
        <v>319</v>
      </c>
      <c r="AO34" s="108" t="s">
        <v>220</v>
      </c>
      <c r="AP34" s="89">
        <v>0.354018289085546</v>
      </c>
      <c r="AQ34" s="269">
        <v>67800000</v>
      </c>
      <c r="AR34" s="108" t="str">
        <f>+AR32</f>
        <v>Recursos propios</v>
      </c>
      <c r="AS34" s="274" t="s">
        <v>248</v>
      </c>
      <c r="AT34" s="276" t="s">
        <v>245</v>
      </c>
      <c r="AU34" s="109" t="s">
        <v>228</v>
      </c>
      <c r="AV34" s="109"/>
      <c r="AW34" s="109"/>
      <c r="AX34" s="109" t="s">
        <v>220</v>
      </c>
      <c r="AY34" s="270" t="s">
        <v>181</v>
      </c>
      <c r="AZ34" s="109" t="s">
        <v>356</v>
      </c>
      <c r="BA34" s="275"/>
      <c r="BB34" s="275"/>
      <c r="BC34" s="109" t="str">
        <f>+AZ34</f>
        <v>Se realiza pago de servicios públicos a la infraestructura de la Policía Metropolitana de Cartagena en arriendo por Distriseguridad.</v>
      </c>
    </row>
    <row r="35" spans="1:55" ht="178.2" x14ac:dyDescent="0.4">
      <c r="A35" s="195"/>
      <c r="B35" s="160"/>
      <c r="C35" s="160"/>
      <c r="D35" s="142"/>
      <c r="E35" s="142"/>
      <c r="F35" s="142"/>
      <c r="G35" s="142"/>
      <c r="H35" s="142"/>
      <c r="I35" s="142"/>
      <c r="J35" s="201"/>
      <c r="K35" s="160"/>
      <c r="L35" s="160"/>
      <c r="M35" s="169"/>
      <c r="N35" s="160"/>
      <c r="O35" s="200"/>
      <c r="P35" s="200"/>
      <c r="Q35" s="160"/>
      <c r="R35" s="205"/>
      <c r="S35" s="209"/>
      <c r="T35" s="206"/>
      <c r="U35" s="157"/>
      <c r="V35" s="237"/>
      <c r="W35" s="197"/>
      <c r="X35" s="197"/>
      <c r="Y35" s="197"/>
      <c r="Z35" s="189"/>
      <c r="AA35" s="187"/>
      <c r="AB35" s="189"/>
      <c r="AC35" s="108" t="s">
        <v>358</v>
      </c>
      <c r="AD35" s="108" t="s">
        <v>192</v>
      </c>
      <c r="AE35" s="270">
        <v>1</v>
      </c>
      <c r="AF35" s="103">
        <v>0</v>
      </c>
      <c r="AG35" s="297">
        <v>0.21799661149357299</v>
      </c>
      <c r="AH35" s="277" t="s">
        <v>342</v>
      </c>
      <c r="AI35" s="270" t="s">
        <v>178</v>
      </c>
      <c r="AJ35" s="278">
        <v>90</v>
      </c>
      <c r="AK35" s="109">
        <v>1065570</v>
      </c>
      <c r="AL35" s="109">
        <v>1065570</v>
      </c>
      <c r="AM35" s="108" t="s">
        <v>174</v>
      </c>
      <c r="AN35" s="108" t="s">
        <v>319</v>
      </c>
      <c r="AO35" s="108" t="s">
        <v>289</v>
      </c>
      <c r="AP35" s="89">
        <v>0</v>
      </c>
      <c r="AQ35" s="273">
        <v>6460000000</v>
      </c>
      <c r="AR35" s="108" t="s">
        <v>223</v>
      </c>
      <c r="AS35" s="274" t="s">
        <v>249</v>
      </c>
      <c r="AT35" s="279" t="s">
        <v>244</v>
      </c>
      <c r="AU35" s="280" t="s">
        <v>228</v>
      </c>
      <c r="AV35" s="270" t="s">
        <v>225</v>
      </c>
      <c r="AW35" s="109" t="s">
        <v>226</v>
      </c>
      <c r="AX35" s="108" t="str">
        <f>+AO35</f>
        <v>1.3.3.2.00-93-037 RB RENDIMIENTOS FINANCIEROS ICLD</v>
      </c>
      <c r="AY35" s="270" t="str">
        <f>+AH35</f>
        <v>Agosto</v>
      </c>
      <c r="AZ35" s="283" t="s">
        <v>227</v>
      </c>
      <c r="BA35" s="275"/>
      <c r="BB35" s="275"/>
      <c r="BC35" s="109" t="str">
        <f>+AZ35</f>
        <v>Se realizará supervisión del contrato el cual saldrán informes de supervisión, registros fotográficos y registros de actas y avances de la actividad hasta lohgrar el objetivo, se suministrará Link de Colombia Compra Eficiente de cada Contratación</v>
      </c>
    </row>
    <row r="36" spans="1:55" ht="116.25" customHeight="1" x14ac:dyDescent="0.4">
      <c r="A36" s="195"/>
      <c r="B36" s="160"/>
      <c r="C36" s="160"/>
      <c r="D36" s="142"/>
      <c r="E36" s="142"/>
      <c r="F36" s="142"/>
      <c r="G36" s="142"/>
      <c r="H36" s="142"/>
      <c r="I36" s="142"/>
      <c r="J36" s="201"/>
      <c r="K36" s="160"/>
      <c r="L36" s="160"/>
      <c r="M36" s="169"/>
      <c r="N36" s="160"/>
      <c r="O36" s="200"/>
      <c r="P36" s="200"/>
      <c r="Q36" s="160"/>
      <c r="R36" s="205"/>
      <c r="S36" s="209"/>
      <c r="T36" s="206"/>
      <c r="U36" s="158"/>
      <c r="V36" s="237"/>
      <c r="W36" s="197"/>
      <c r="X36" s="197"/>
      <c r="Y36" s="197"/>
      <c r="Z36" s="189"/>
      <c r="AA36" s="187"/>
      <c r="AB36" s="189"/>
      <c r="AC36" s="108" t="s">
        <v>359</v>
      </c>
      <c r="AD36" s="108" t="s">
        <v>192</v>
      </c>
      <c r="AE36" s="270">
        <v>1</v>
      </c>
      <c r="AF36" s="103">
        <v>0</v>
      </c>
      <c r="AG36" s="297">
        <v>2.46342920108836E-3</v>
      </c>
      <c r="AH36" s="277" t="s">
        <v>321</v>
      </c>
      <c r="AI36" s="270" t="s">
        <v>342</v>
      </c>
      <c r="AJ36" s="278">
        <v>90</v>
      </c>
      <c r="AK36" s="109">
        <v>1065570</v>
      </c>
      <c r="AL36" s="109">
        <v>1065570</v>
      </c>
      <c r="AM36" s="108" t="s">
        <v>174</v>
      </c>
      <c r="AN36" s="108" t="s">
        <v>319</v>
      </c>
      <c r="AO36" s="108" t="s">
        <v>289</v>
      </c>
      <c r="AP36" s="89">
        <v>0</v>
      </c>
      <c r="AQ36" s="273">
        <v>73000000</v>
      </c>
      <c r="AR36" s="108" t="s">
        <v>223</v>
      </c>
      <c r="AS36" s="274" t="s">
        <v>249</v>
      </c>
      <c r="AT36" s="279" t="s">
        <v>244</v>
      </c>
      <c r="AU36" s="280" t="s">
        <v>228</v>
      </c>
      <c r="AV36" s="270" t="s">
        <v>236</v>
      </c>
      <c r="AW36" s="109" t="s">
        <v>307</v>
      </c>
      <c r="AX36" s="108" t="str">
        <f>+AO36</f>
        <v>1.3.3.2.00-93-037 RB RENDIMIENTOS FINANCIEROS ICLD</v>
      </c>
      <c r="AY36" s="270" t="str">
        <f>+AH36</f>
        <v>Mayo</v>
      </c>
      <c r="AZ36" s="283" t="s">
        <v>227</v>
      </c>
      <c r="BA36" s="275"/>
      <c r="BB36" s="275"/>
      <c r="BC36" s="298"/>
    </row>
    <row r="37" spans="1:55" ht="158.4" x14ac:dyDescent="0.3">
      <c r="A37" s="195"/>
      <c r="B37" s="160"/>
      <c r="C37" s="160"/>
      <c r="D37" s="142"/>
      <c r="E37" s="142"/>
      <c r="F37" s="142"/>
      <c r="G37" s="142"/>
      <c r="H37" s="142"/>
      <c r="I37" s="142"/>
      <c r="J37" s="201"/>
      <c r="K37" s="160" t="s">
        <v>131</v>
      </c>
      <c r="L37" s="160" t="s">
        <v>122</v>
      </c>
      <c r="M37" s="169">
        <v>317</v>
      </c>
      <c r="N37" s="160" t="s">
        <v>132</v>
      </c>
      <c r="O37" s="200" t="s">
        <v>145</v>
      </c>
      <c r="P37" s="200"/>
      <c r="Q37" s="160" t="s">
        <v>150</v>
      </c>
      <c r="R37" s="204">
        <v>20</v>
      </c>
      <c r="S37" s="209">
        <v>100</v>
      </c>
      <c r="T37" s="206">
        <v>65</v>
      </c>
      <c r="U37" s="156">
        <f>10+210+3+6+3</f>
        <v>232</v>
      </c>
      <c r="V37" s="237"/>
      <c r="W37" s="197"/>
      <c r="X37" s="197"/>
      <c r="Y37" s="197"/>
      <c r="Z37" s="189"/>
      <c r="AA37" s="187"/>
      <c r="AB37" s="189"/>
      <c r="AC37" s="108" t="s">
        <v>193</v>
      </c>
      <c r="AD37" s="107" t="s">
        <v>194</v>
      </c>
      <c r="AE37" s="270">
        <v>1</v>
      </c>
      <c r="AF37" s="103">
        <v>0</v>
      </c>
      <c r="AG37" s="297">
        <v>6.7491210988722301E-3</v>
      </c>
      <c r="AH37" s="277" t="s">
        <v>321</v>
      </c>
      <c r="AI37" s="270" t="s">
        <v>178</v>
      </c>
      <c r="AJ37" s="278">
        <f>8*30</f>
        <v>240</v>
      </c>
      <c r="AK37" s="109">
        <v>1065570</v>
      </c>
      <c r="AL37" s="109">
        <v>1065570</v>
      </c>
      <c r="AM37" s="108" t="s">
        <v>174</v>
      </c>
      <c r="AN37" s="108" t="s">
        <v>319</v>
      </c>
      <c r="AO37" s="108" t="s">
        <v>220</v>
      </c>
      <c r="AP37" s="89">
        <v>0</v>
      </c>
      <c r="AQ37" s="269">
        <v>200000000</v>
      </c>
      <c r="AR37" s="108" t="s">
        <v>223</v>
      </c>
      <c r="AS37" s="274" t="s">
        <v>248</v>
      </c>
      <c r="AT37" s="276" t="s">
        <v>245</v>
      </c>
      <c r="AU37" s="109" t="s">
        <v>224</v>
      </c>
      <c r="AV37" s="109" t="s">
        <v>236</v>
      </c>
      <c r="AW37" s="109" t="s">
        <v>235</v>
      </c>
      <c r="AX37" s="108" t="str">
        <f>+AO37</f>
        <v>1.3.2.3.11-037 - RF ICLD</v>
      </c>
      <c r="AY37" s="270" t="s">
        <v>321</v>
      </c>
      <c r="AZ37" s="108" t="s">
        <v>296</v>
      </c>
      <c r="BA37" s="275"/>
      <c r="BB37" s="275"/>
      <c r="BC37" s="109" t="s">
        <v>227</v>
      </c>
    </row>
    <row r="38" spans="1:55" ht="158.4" customHeight="1" x14ac:dyDescent="0.3">
      <c r="A38" s="195"/>
      <c r="B38" s="160"/>
      <c r="C38" s="160"/>
      <c r="D38" s="142"/>
      <c r="E38" s="142"/>
      <c r="F38" s="142"/>
      <c r="G38" s="142"/>
      <c r="H38" s="142"/>
      <c r="I38" s="142"/>
      <c r="J38" s="201"/>
      <c r="K38" s="160"/>
      <c r="L38" s="160"/>
      <c r="M38" s="169"/>
      <c r="N38" s="160"/>
      <c r="O38" s="200"/>
      <c r="P38" s="200"/>
      <c r="Q38" s="160"/>
      <c r="R38" s="204"/>
      <c r="S38" s="209"/>
      <c r="T38" s="206"/>
      <c r="U38" s="157"/>
      <c r="V38" s="237"/>
      <c r="W38" s="197"/>
      <c r="X38" s="197"/>
      <c r="Y38" s="197"/>
      <c r="Z38" s="189"/>
      <c r="AA38" s="187"/>
      <c r="AB38" s="189"/>
      <c r="AC38" s="172" t="s">
        <v>195</v>
      </c>
      <c r="AD38" s="172" t="s">
        <v>196</v>
      </c>
      <c r="AE38" s="285">
        <v>1</v>
      </c>
      <c r="AF38" s="161">
        <v>1</v>
      </c>
      <c r="AG38" s="296">
        <v>2.31255704605395E-3</v>
      </c>
      <c r="AH38" s="286" t="s">
        <v>324</v>
      </c>
      <c r="AI38" s="285" t="s">
        <v>178</v>
      </c>
      <c r="AJ38" s="287">
        <f>30*8</f>
        <v>240</v>
      </c>
      <c r="AK38" s="172">
        <v>1065570</v>
      </c>
      <c r="AL38" s="172">
        <v>1065570</v>
      </c>
      <c r="AM38" s="172" t="s">
        <v>174</v>
      </c>
      <c r="AN38" s="172" t="s">
        <v>319</v>
      </c>
      <c r="AO38" s="108" t="s">
        <v>220</v>
      </c>
      <c r="AP38" s="90">
        <f>21000000/AQ38</f>
        <v>0.54504212858283696</v>
      </c>
      <c r="AQ38" s="269">
        <v>38529131.784000002</v>
      </c>
      <c r="AR38" s="108" t="s">
        <v>223</v>
      </c>
      <c r="AS38" s="289" t="s">
        <v>248</v>
      </c>
      <c r="AT38" s="291" t="s">
        <v>245</v>
      </c>
      <c r="AU38" s="172" t="s">
        <v>228</v>
      </c>
      <c r="AV38" s="172" t="s">
        <v>238</v>
      </c>
      <c r="AW38" s="172" t="s">
        <v>237</v>
      </c>
      <c r="AX38" s="172" t="str">
        <f>+AO38</f>
        <v>1.3.2.3.11-037 - RF ICLD</v>
      </c>
      <c r="AY38" s="285" t="s">
        <v>324</v>
      </c>
      <c r="AZ38" s="172" t="s">
        <v>297</v>
      </c>
      <c r="BA38" s="275"/>
      <c r="BB38" s="275"/>
      <c r="BC38" s="299" t="s">
        <v>357</v>
      </c>
    </row>
    <row r="39" spans="1:55" ht="59.4" x14ac:dyDescent="0.3">
      <c r="A39" s="195"/>
      <c r="B39" s="160"/>
      <c r="C39" s="160"/>
      <c r="D39" s="142"/>
      <c r="E39" s="142"/>
      <c r="F39" s="142"/>
      <c r="G39" s="142"/>
      <c r="H39" s="142"/>
      <c r="I39" s="142"/>
      <c r="J39" s="201"/>
      <c r="K39" s="160"/>
      <c r="L39" s="160"/>
      <c r="M39" s="169"/>
      <c r="N39" s="160"/>
      <c r="O39" s="200"/>
      <c r="P39" s="200"/>
      <c r="Q39" s="160"/>
      <c r="R39" s="204"/>
      <c r="S39" s="209"/>
      <c r="T39" s="206"/>
      <c r="U39" s="157"/>
      <c r="V39" s="237"/>
      <c r="W39" s="197"/>
      <c r="X39" s="197"/>
      <c r="Y39" s="197"/>
      <c r="Z39" s="189"/>
      <c r="AA39" s="187"/>
      <c r="AB39" s="189"/>
      <c r="AC39" s="172"/>
      <c r="AD39" s="172"/>
      <c r="AE39" s="285"/>
      <c r="AF39" s="161"/>
      <c r="AG39" s="296"/>
      <c r="AH39" s="286"/>
      <c r="AI39" s="285"/>
      <c r="AJ39" s="287"/>
      <c r="AK39" s="172"/>
      <c r="AL39" s="172"/>
      <c r="AM39" s="172"/>
      <c r="AN39" s="172"/>
      <c r="AO39" s="108" t="s">
        <v>289</v>
      </c>
      <c r="AP39" s="89">
        <v>0</v>
      </c>
      <c r="AQ39" s="269">
        <v>30000000</v>
      </c>
      <c r="AR39" s="108" t="s">
        <v>223</v>
      </c>
      <c r="AS39" s="289"/>
      <c r="AT39" s="291"/>
      <c r="AU39" s="172"/>
      <c r="AV39" s="172"/>
      <c r="AW39" s="172"/>
      <c r="AX39" s="172"/>
      <c r="AY39" s="285"/>
      <c r="AZ39" s="172"/>
      <c r="BA39" s="275"/>
      <c r="BB39" s="275"/>
      <c r="BC39" s="299"/>
    </row>
    <row r="40" spans="1:55" s="267" customFormat="1" ht="59.4" customHeight="1" x14ac:dyDescent="0.3">
      <c r="A40" s="195"/>
      <c r="B40" s="160"/>
      <c r="C40" s="160"/>
      <c r="D40" s="142"/>
      <c r="E40" s="142"/>
      <c r="F40" s="142"/>
      <c r="G40" s="142"/>
      <c r="H40" s="142"/>
      <c r="I40" s="142"/>
      <c r="J40" s="201"/>
      <c r="K40" s="160"/>
      <c r="L40" s="160"/>
      <c r="M40" s="169"/>
      <c r="N40" s="160"/>
      <c r="O40" s="200"/>
      <c r="P40" s="200"/>
      <c r="Q40" s="160"/>
      <c r="R40" s="204"/>
      <c r="S40" s="209"/>
      <c r="T40" s="206"/>
      <c r="U40" s="157"/>
      <c r="V40" s="237"/>
      <c r="W40" s="197"/>
      <c r="X40" s="197"/>
      <c r="Y40" s="197"/>
      <c r="Z40" s="189"/>
      <c r="AA40" s="187"/>
      <c r="AB40" s="189"/>
      <c r="AC40" s="172" t="s">
        <v>360</v>
      </c>
      <c r="AD40" s="159" t="s">
        <v>298</v>
      </c>
      <c r="AE40" s="285">
        <v>5</v>
      </c>
      <c r="AF40" s="161">
        <v>5</v>
      </c>
      <c r="AG40" s="296">
        <v>0.39389375816250299</v>
      </c>
      <c r="AH40" s="286" t="s">
        <v>182</v>
      </c>
      <c r="AI40" s="285" t="s">
        <v>178</v>
      </c>
      <c r="AJ40" s="287">
        <v>180</v>
      </c>
      <c r="AK40" s="172">
        <v>1065570</v>
      </c>
      <c r="AL40" s="172">
        <v>1065570</v>
      </c>
      <c r="AM40" s="172" t="s">
        <v>174</v>
      </c>
      <c r="AN40" s="172" t="s">
        <v>319</v>
      </c>
      <c r="AO40" s="108" t="s">
        <v>220</v>
      </c>
      <c r="AP40" s="89">
        <v>0</v>
      </c>
      <c r="AQ40" s="269">
        <v>300000000</v>
      </c>
      <c r="AR40" s="108" t="s">
        <v>223</v>
      </c>
      <c r="AS40" s="289" t="s">
        <v>248</v>
      </c>
      <c r="AT40" s="291" t="s">
        <v>245</v>
      </c>
      <c r="AU40" s="172" t="s">
        <v>228</v>
      </c>
      <c r="AV40" s="172" t="s">
        <v>238</v>
      </c>
      <c r="AW40" s="172" t="s">
        <v>237</v>
      </c>
      <c r="AX40" s="109" t="s">
        <v>289</v>
      </c>
      <c r="AY40" s="285" t="s">
        <v>182</v>
      </c>
      <c r="AZ40" s="172" t="s">
        <v>299</v>
      </c>
      <c r="BA40" s="275"/>
      <c r="BB40" s="275"/>
      <c r="BC40" s="300" t="s">
        <v>363</v>
      </c>
    </row>
    <row r="41" spans="1:55" s="267" customFormat="1" ht="59.4" x14ac:dyDescent="0.3">
      <c r="A41" s="195"/>
      <c r="B41" s="160"/>
      <c r="C41" s="160"/>
      <c r="D41" s="142"/>
      <c r="E41" s="142"/>
      <c r="F41" s="142"/>
      <c r="G41" s="142"/>
      <c r="H41" s="142"/>
      <c r="I41" s="142"/>
      <c r="J41" s="201"/>
      <c r="K41" s="160"/>
      <c r="L41" s="160"/>
      <c r="M41" s="169"/>
      <c r="N41" s="160"/>
      <c r="O41" s="200"/>
      <c r="P41" s="200"/>
      <c r="Q41" s="160"/>
      <c r="R41" s="204"/>
      <c r="S41" s="209"/>
      <c r="T41" s="206"/>
      <c r="U41" s="157"/>
      <c r="V41" s="237"/>
      <c r="W41" s="197"/>
      <c r="X41" s="197"/>
      <c r="Y41" s="197"/>
      <c r="Z41" s="189"/>
      <c r="AA41" s="187"/>
      <c r="AB41" s="189"/>
      <c r="AC41" s="172"/>
      <c r="AD41" s="159"/>
      <c r="AE41" s="285"/>
      <c r="AF41" s="161"/>
      <c r="AG41" s="296"/>
      <c r="AH41" s="286"/>
      <c r="AI41" s="285"/>
      <c r="AJ41" s="287"/>
      <c r="AK41" s="172"/>
      <c r="AL41" s="172"/>
      <c r="AM41" s="172"/>
      <c r="AN41" s="172"/>
      <c r="AO41" s="108" t="s">
        <v>327</v>
      </c>
      <c r="AP41" s="89">
        <f>776525401/AQ41</f>
        <v>0.99999999973471576</v>
      </c>
      <c r="AQ41" s="269">
        <v>776525401.20599997</v>
      </c>
      <c r="AR41" s="108" t="s">
        <v>223</v>
      </c>
      <c r="AS41" s="289"/>
      <c r="AT41" s="291"/>
      <c r="AU41" s="172"/>
      <c r="AV41" s="172"/>
      <c r="AW41" s="172"/>
      <c r="AX41" s="109" t="s">
        <v>221</v>
      </c>
      <c r="AY41" s="285"/>
      <c r="AZ41" s="172"/>
      <c r="BA41" s="275"/>
      <c r="BB41" s="275"/>
      <c r="BC41" s="300"/>
    </row>
    <row r="42" spans="1:55" s="267" customFormat="1" ht="122.25" customHeight="1" x14ac:dyDescent="0.3">
      <c r="A42" s="195"/>
      <c r="B42" s="160"/>
      <c r="C42" s="160"/>
      <c r="D42" s="142"/>
      <c r="E42" s="142"/>
      <c r="F42" s="142"/>
      <c r="G42" s="142"/>
      <c r="H42" s="142"/>
      <c r="I42" s="142"/>
      <c r="J42" s="201"/>
      <c r="K42" s="160"/>
      <c r="L42" s="160"/>
      <c r="M42" s="169"/>
      <c r="N42" s="160"/>
      <c r="O42" s="200"/>
      <c r="P42" s="200"/>
      <c r="Q42" s="160"/>
      <c r="R42" s="204"/>
      <c r="S42" s="209"/>
      <c r="T42" s="206"/>
      <c r="U42" s="157"/>
      <c r="V42" s="237"/>
      <c r="W42" s="197"/>
      <c r="X42" s="197"/>
      <c r="Y42" s="197"/>
      <c r="Z42" s="189"/>
      <c r="AA42" s="187"/>
      <c r="AB42" s="189"/>
      <c r="AC42" s="172"/>
      <c r="AD42" s="159"/>
      <c r="AE42" s="285"/>
      <c r="AF42" s="161"/>
      <c r="AG42" s="296"/>
      <c r="AH42" s="286"/>
      <c r="AI42" s="285"/>
      <c r="AJ42" s="287"/>
      <c r="AK42" s="172"/>
      <c r="AL42" s="172"/>
      <c r="AM42" s="172"/>
      <c r="AN42" s="172"/>
      <c r="AO42" s="108" t="s">
        <v>361</v>
      </c>
      <c r="AP42" s="89">
        <f>278796156/AQ42</f>
        <v>0.99999996771375954</v>
      </c>
      <c r="AQ42" s="269">
        <v>278796165.00128001</v>
      </c>
      <c r="AR42" s="108" t="s">
        <v>223</v>
      </c>
      <c r="AS42" s="289"/>
      <c r="AT42" s="291"/>
      <c r="AU42" s="172"/>
      <c r="AV42" s="172"/>
      <c r="AW42" s="172"/>
      <c r="AX42" s="109" t="s">
        <v>309</v>
      </c>
      <c r="AY42" s="285"/>
      <c r="AZ42" s="172"/>
      <c r="BA42" s="275"/>
      <c r="BB42" s="275"/>
      <c r="BC42" s="300"/>
    </row>
    <row r="43" spans="1:55" s="267" customFormat="1" ht="122.25" customHeight="1" x14ac:dyDescent="0.3">
      <c r="A43" s="195"/>
      <c r="B43" s="160"/>
      <c r="C43" s="160"/>
      <c r="D43" s="142"/>
      <c r="E43" s="142"/>
      <c r="F43" s="142"/>
      <c r="G43" s="142"/>
      <c r="H43" s="142"/>
      <c r="I43" s="142"/>
      <c r="J43" s="201"/>
      <c r="K43" s="160"/>
      <c r="L43" s="160"/>
      <c r="M43" s="169"/>
      <c r="N43" s="160"/>
      <c r="O43" s="200"/>
      <c r="P43" s="200"/>
      <c r="Q43" s="160"/>
      <c r="R43" s="204"/>
      <c r="S43" s="209"/>
      <c r="T43" s="206"/>
      <c r="U43" s="157"/>
      <c r="V43" s="237"/>
      <c r="W43" s="197"/>
      <c r="X43" s="197"/>
      <c r="Y43" s="197"/>
      <c r="Z43" s="189"/>
      <c r="AA43" s="187"/>
      <c r="AB43" s="189"/>
      <c r="AC43" s="172" t="s">
        <v>325</v>
      </c>
      <c r="AD43" s="172" t="str">
        <f>+AD15</f>
        <v>Logística Integral Contratada</v>
      </c>
      <c r="AE43" s="172">
        <v>219</v>
      </c>
      <c r="AF43" s="336">
        <v>219</v>
      </c>
      <c r="AG43" s="301">
        <v>0.47127070842886398</v>
      </c>
      <c r="AH43" s="172" t="str">
        <f t="shared" ref="AH43:AN43" si="5">+AH15</f>
        <v>Marzo</v>
      </c>
      <c r="AI43" s="172" t="str">
        <f t="shared" si="5"/>
        <v>Marzo</v>
      </c>
      <c r="AJ43" s="172">
        <f t="shared" si="5"/>
        <v>30</v>
      </c>
      <c r="AK43" s="172">
        <f t="shared" si="5"/>
        <v>1065570</v>
      </c>
      <c r="AL43" s="172">
        <f t="shared" si="5"/>
        <v>1065570</v>
      </c>
      <c r="AM43" s="172" t="str">
        <f t="shared" si="5"/>
        <v>DISTRISEGURIDAD</v>
      </c>
      <c r="AN43" s="172" t="str">
        <f t="shared" si="5"/>
        <v>JAIME HERNÁNDEZ AMÍN</v>
      </c>
      <c r="AO43" s="108" t="s">
        <v>220</v>
      </c>
      <c r="AP43" s="89">
        <f>11095405405/AQ43</f>
        <v>0.97088516398012914</v>
      </c>
      <c r="AQ43" s="269">
        <v>11428133642</v>
      </c>
      <c r="AR43" s="108" t="s">
        <v>223</v>
      </c>
      <c r="AS43" s="172" t="str">
        <f>+AS15</f>
        <v>IMPLEMENTACIÓN Y SOSTENIMIENTO DE HERRAMIENTAS TECNOLÓGICAS PARA SEGURIDAD Y SOCORRO</v>
      </c>
      <c r="AT43" s="172" t="str">
        <f t="shared" ref="AT43" si="6">+AT15</f>
        <v>2.3.4501.1000.2021130010180</v>
      </c>
      <c r="AU43" s="172" t="str">
        <f t="shared" ref="AU43:AW43" si="7">+AU15</f>
        <v>SI</v>
      </c>
      <c r="AV43" s="172" t="str">
        <f t="shared" si="7"/>
        <v>CONTRATACIÓN DIRECTA CON OFERTAS</v>
      </c>
      <c r="AW43" s="172" t="str">
        <f t="shared" si="7"/>
        <v>CONVENIO INTERADMINISTRATIVO</v>
      </c>
      <c r="AX43" s="108" t="str">
        <f>+AO43</f>
        <v>1.3.2.3.11-037 - RF ICLD</v>
      </c>
      <c r="AY43" s="172" t="str">
        <f t="shared" ref="AY43" si="8">+AY15</f>
        <v>Marzo</v>
      </c>
      <c r="AZ43" s="172" t="s">
        <v>365</v>
      </c>
      <c r="BA43" s="275"/>
      <c r="BB43" s="275"/>
      <c r="BC43" s="172" t="s">
        <v>364</v>
      </c>
    </row>
    <row r="44" spans="1:55" s="267" customFormat="1" ht="122.25" customHeight="1" x14ac:dyDescent="0.3">
      <c r="A44" s="195"/>
      <c r="B44" s="160"/>
      <c r="C44" s="160"/>
      <c r="D44" s="142"/>
      <c r="E44" s="142"/>
      <c r="F44" s="142"/>
      <c r="G44" s="142"/>
      <c r="H44" s="142"/>
      <c r="I44" s="142"/>
      <c r="J44" s="201"/>
      <c r="K44" s="160"/>
      <c r="L44" s="160"/>
      <c r="M44" s="169"/>
      <c r="N44" s="160"/>
      <c r="O44" s="200"/>
      <c r="P44" s="200"/>
      <c r="Q44" s="160"/>
      <c r="R44" s="204"/>
      <c r="S44" s="209"/>
      <c r="T44" s="206"/>
      <c r="U44" s="157"/>
      <c r="V44" s="237"/>
      <c r="W44" s="197"/>
      <c r="X44" s="197"/>
      <c r="Y44" s="197"/>
      <c r="Z44" s="189"/>
      <c r="AA44" s="187"/>
      <c r="AB44" s="189"/>
      <c r="AC44" s="172"/>
      <c r="AD44" s="172"/>
      <c r="AE44" s="172"/>
      <c r="AF44" s="336"/>
      <c r="AG44" s="301"/>
      <c r="AH44" s="172"/>
      <c r="AI44" s="172"/>
      <c r="AJ44" s="172"/>
      <c r="AK44" s="172"/>
      <c r="AL44" s="172"/>
      <c r="AM44" s="172"/>
      <c r="AN44" s="172"/>
      <c r="AO44" s="108" t="s">
        <v>361</v>
      </c>
      <c r="AP44" s="89">
        <f>314926136/AQ44</f>
        <v>0.99959054786296031</v>
      </c>
      <c r="AQ44" s="269">
        <v>315055135.99871999</v>
      </c>
      <c r="AR44" s="108" t="s">
        <v>223</v>
      </c>
      <c r="AS44" s="172"/>
      <c r="AT44" s="172"/>
      <c r="AU44" s="172"/>
      <c r="AV44" s="172"/>
      <c r="AW44" s="172"/>
      <c r="AX44" s="108" t="str">
        <f t="shared" ref="AX44:AX46" si="9">+AO44</f>
        <v>1.2.2.0.00-085  ICDE   10% DELINEACIÓN URBANA</v>
      </c>
      <c r="AY44" s="172"/>
      <c r="AZ44" s="172"/>
      <c r="BA44" s="275"/>
      <c r="BB44" s="275"/>
      <c r="BC44" s="172"/>
    </row>
    <row r="45" spans="1:55" s="267" customFormat="1" ht="122.25" customHeight="1" x14ac:dyDescent="0.3">
      <c r="A45" s="195"/>
      <c r="B45" s="160"/>
      <c r="C45" s="160"/>
      <c r="D45" s="142"/>
      <c r="E45" s="142"/>
      <c r="F45" s="142"/>
      <c r="G45" s="142"/>
      <c r="H45" s="142"/>
      <c r="I45" s="142"/>
      <c r="J45" s="201"/>
      <c r="K45" s="160"/>
      <c r="L45" s="160"/>
      <c r="M45" s="169"/>
      <c r="N45" s="160"/>
      <c r="O45" s="200"/>
      <c r="P45" s="200"/>
      <c r="Q45" s="160"/>
      <c r="R45" s="204"/>
      <c r="S45" s="209"/>
      <c r="T45" s="206"/>
      <c r="U45" s="157"/>
      <c r="V45" s="237"/>
      <c r="W45" s="197"/>
      <c r="X45" s="197"/>
      <c r="Y45" s="197"/>
      <c r="Z45" s="189"/>
      <c r="AA45" s="187"/>
      <c r="AB45" s="189"/>
      <c r="AC45" s="172"/>
      <c r="AD45" s="172"/>
      <c r="AE45" s="172"/>
      <c r="AF45" s="336"/>
      <c r="AG45" s="301"/>
      <c r="AH45" s="172"/>
      <c r="AI45" s="172"/>
      <c r="AJ45" s="172"/>
      <c r="AK45" s="172"/>
      <c r="AL45" s="172"/>
      <c r="AM45" s="172"/>
      <c r="AN45" s="172"/>
      <c r="AO45" s="108" t="s">
        <v>362</v>
      </c>
      <c r="AP45" s="89">
        <f>1727996591/AQ45</f>
        <v>1.0000000000007407</v>
      </c>
      <c r="AQ45" s="269">
        <v>1727996590.9987199</v>
      </c>
      <c r="AR45" s="108" t="s">
        <v>223</v>
      </c>
      <c r="AS45" s="172"/>
      <c r="AT45" s="172"/>
      <c r="AU45" s="172"/>
      <c r="AV45" s="172"/>
      <c r="AW45" s="172"/>
      <c r="AX45" s="108" t="str">
        <f t="shared" si="9"/>
        <v>1.2.2.0.00-076 - ICDE TELEFONÍA BÁSICA CONMUTADA</v>
      </c>
      <c r="AY45" s="172"/>
      <c r="AZ45" s="172"/>
      <c r="BA45" s="275"/>
      <c r="BB45" s="275"/>
      <c r="BC45" s="172"/>
    </row>
    <row r="46" spans="1:55" s="267" customFormat="1" ht="122.25" customHeight="1" x14ac:dyDescent="0.3">
      <c r="A46" s="195"/>
      <c r="B46" s="160"/>
      <c r="C46" s="160"/>
      <c r="D46" s="142"/>
      <c r="E46" s="142"/>
      <c r="F46" s="142"/>
      <c r="G46" s="142"/>
      <c r="H46" s="142"/>
      <c r="I46" s="142"/>
      <c r="J46" s="201"/>
      <c r="K46" s="160"/>
      <c r="L46" s="160"/>
      <c r="M46" s="169"/>
      <c r="N46" s="160"/>
      <c r="O46" s="200"/>
      <c r="P46" s="200"/>
      <c r="Q46" s="160"/>
      <c r="R46" s="204"/>
      <c r="S46" s="209"/>
      <c r="T46" s="206"/>
      <c r="U46" s="157"/>
      <c r="V46" s="237"/>
      <c r="W46" s="197"/>
      <c r="X46" s="197"/>
      <c r="Y46" s="197"/>
      <c r="Z46" s="189"/>
      <c r="AA46" s="187"/>
      <c r="AB46" s="189"/>
      <c r="AC46" s="172"/>
      <c r="AD46" s="172"/>
      <c r="AE46" s="172"/>
      <c r="AF46" s="336"/>
      <c r="AG46" s="301"/>
      <c r="AH46" s="172"/>
      <c r="AI46" s="172"/>
      <c r="AJ46" s="172"/>
      <c r="AK46" s="172"/>
      <c r="AL46" s="172"/>
      <c r="AM46" s="172"/>
      <c r="AN46" s="172"/>
      <c r="AO46" s="108" t="s">
        <v>327</v>
      </c>
      <c r="AP46" s="89">
        <f>620387078/AQ46</f>
        <v>1</v>
      </c>
      <c r="AQ46" s="269">
        <v>620387078</v>
      </c>
      <c r="AR46" s="108" t="s">
        <v>223</v>
      </c>
      <c r="AS46" s="172"/>
      <c r="AT46" s="172"/>
      <c r="AU46" s="172"/>
      <c r="AV46" s="172"/>
      <c r="AW46" s="172"/>
      <c r="AX46" s="108" t="str">
        <f t="shared" si="9"/>
        <v>1.2.2.0.00-051 -ICDE  1% IPU</v>
      </c>
      <c r="AY46" s="172"/>
      <c r="AZ46" s="172"/>
      <c r="BA46" s="275"/>
      <c r="BB46" s="275"/>
      <c r="BC46" s="172"/>
    </row>
    <row r="47" spans="1:55" ht="105" customHeight="1" x14ac:dyDescent="0.3">
      <c r="A47" s="195"/>
      <c r="B47" s="160"/>
      <c r="C47" s="160"/>
      <c r="D47" s="142"/>
      <c r="E47" s="142"/>
      <c r="F47" s="142"/>
      <c r="G47" s="142"/>
      <c r="H47" s="142"/>
      <c r="I47" s="142"/>
      <c r="J47" s="201"/>
      <c r="K47" s="160"/>
      <c r="L47" s="160"/>
      <c r="M47" s="169"/>
      <c r="N47" s="160"/>
      <c r="O47" s="200"/>
      <c r="P47" s="200"/>
      <c r="Q47" s="160"/>
      <c r="R47" s="204"/>
      <c r="S47" s="209"/>
      <c r="T47" s="206"/>
      <c r="U47" s="157"/>
      <c r="V47" s="237"/>
      <c r="W47" s="197"/>
      <c r="X47" s="197"/>
      <c r="Y47" s="197"/>
      <c r="Z47" s="189"/>
      <c r="AA47" s="187"/>
      <c r="AB47" s="189"/>
      <c r="AC47" s="165" t="s">
        <v>366</v>
      </c>
      <c r="AD47" s="165" t="str">
        <f>+AD23</f>
        <v>Apoyo a la gestión y Servicios profesionales contratados</v>
      </c>
      <c r="AE47" s="165">
        <v>50</v>
      </c>
      <c r="AF47" s="337">
        <v>52</v>
      </c>
      <c r="AG47" s="302">
        <v>8.744012036843278E-2</v>
      </c>
      <c r="AH47" s="165" t="str">
        <f>+AH23</f>
        <v>Febrero</v>
      </c>
      <c r="AI47" s="165" t="str">
        <f>+AI23</f>
        <v>Diciembre</v>
      </c>
      <c r="AJ47" s="165">
        <f>+AJ23</f>
        <v>360</v>
      </c>
      <c r="AK47" s="165">
        <f>+AK23</f>
        <v>1065570</v>
      </c>
      <c r="AL47" s="165">
        <f>+AL23</f>
        <v>1065570</v>
      </c>
      <c r="AM47" s="165" t="str">
        <f>+AM23</f>
        <v>DISTRISEGURIDAD</v>
      </c>
      <c r="AN47" s="165" t="str">
        <f>+AN23</f>
        <v>JAIME HERNÁNDEZ AMÍN</v>
      </c>
      <c r="AO47" s="108" t="s">
        <v>220</v>
      </c>
      <c r="AP47" s="89">
        <f>1188600000/AQ47</f>
        <v>0.84709055539336786</v>
      </c>
      <c r="AQ47" s="269">
        <v>1403155769.3947415</v>
      </c>
      <c r="AR47" s="108" t="s">
        <v>223</v>
      </c>
      <c r="AS47" s="303" t="e">
        <f>+#REF!</f>
        <v>#REF!</v>
      </c>
      <c r="AT47" s="165" t="str">
        <f t="shared" ref="AT47:AW47" si="10">+AT23</f>
        <v>2.3.4501.1000.2021130010180</v>
      </c>
      <c r="AU47" s="165" t="str">
        <f t="shared" si="10"/>
        <v>SI</v>
      </c>
      <c r="AV47" s="165" t="str">
        <f t="shared" si="10"/>
        <v>CONRATOS DE PRESTACIÓN DE SRVICIOS APOYOA LA GESTIÓN Y PROFESIONAL</v>
      </c>
      <c r="AW47" s="165" t="str">
        <f t="shared" si="10"/>
        <v>CONTRATACIÓN DIRECTA</v>
      </c>
      <c r="AX47" s="109" t="str">
        <f>+AO47</f>
        <v>1.3.2.3.11-037 - RF ICLD</v>
      </c>
      <c r="AY47" s="165" t="str">
        <f t="shared" ref="AY47:AZ47" si="11">+AY23</f>
        <v>febrero</v>
      </c>
      <c r="AZ47" s="165" t="str">
        <f t="shared" si="11"/>
        <v>Se suministrará Link de Colombia Compra Eficiente de cada Contratación</v>
      </c>
      <c r="BA47" s="275"/>
      <c r="BB47" s="275"/>
      <c r="BC47" s="165" t="str">
        <f>+BC23</f>
        <v>Se suministrará Link de Colombia Compra Eficiente de cada Contratación</v>
      </c>
    </row>
    <row r="48" spans="1:55" ht="105" customHeight="1" x14ac:dyDescent="0.3">
      <c r="A48" s="195"/>
      <c r="B48" s="160"/>
      <c r="C48" s="160"/>
      <c r="D48" s="142"/>
      <c r="E48" s="142"/>
      <c r="F48" s="142"/>
      <c r="G48" s="142"/>
      <c r="H48" s="142"/>
      <c r="I48" s="142"/>
      <c r="J48" s="201"/>
      <c r="K48" s="160"/>
      <c r="L48" s="160"/>
      <c r="M48" s="169"/>
      <c r="N48" s="160"/>
      <c r="O48" s="200"/>
      <c r="P48" s="200"/>
      <c r="Q48" s="160"/>
      <c r="R48" s="204"/>
      <c r="S48" s="209"/>
      <c r="T48" s="206"/>
      <c r="U48" s="157"/>
      <c r="V48" s="237"/>
      <c r="W48" s="197"/>
      <c r="X48" s="197"/>
      <c r="Y48" s="197"/>
      <c r="Z48" s="189"/>
      <c r="AA48" s="187"/>
      <c r="AB48" s="189"/>
      <c r="AC48" s="166"/>
      <c r="AD48" s="166"/>
      <c r="AE48" s="166"/>
      <c r="AF48" s="338"/>
      <c r="AG48" s="304"/>
      <c r="AH48" s="166"/>
      <c r="AI48" s="166"/>
      <c r="AJ48" s="166"/>
      <c r="AK48" s="166"/>
      <c r="AL48" s="166"/>
      <c r="AM48" s="166"/>
      <c r="AN48" s="166"/>
      <c r="AO48" s="108" t="s">
        <v>289</v>
      </c>
      <c r="AP48" s="89">
        <v>0</v>
      </c>
      <c r="AQ48" s="269">
        <v>1188000000</v>
      </c>
      <c r="AR48" s="108" t="s">
        <v>223</v>
      </c>
      <c r="AS48" s="305"/>
      <c r="AT48" s="166"/>
      <c r="AU48" s="166"/>
      <c r="AV48" s="166"/>
      <c r="AW48" s="166"/>
      <c r="AX48" s="109" t="str">
        <f>+AO48</f>
        <v>1.3.3.2.00-93-037 RB RENDIMIENTOS FINANCIEROS ICLD</v>
      </c>
      <c r="AY48" s="166"/>
      <c r="AZ48" s="166"/>
      <c r="BA48" s="275"/>
      <c r="BB48" s="275"/>
      <c r="BC48" s="166"/>
    </row>
    <row r="49" spans="1:55" ht="105" customHeight="1" x14ac:dyDescent="0.3">
      <c r="A49" s="195"/>
      <c r="B49" s="160"/>
      <c r="C49" s="160"/>
      <c r="D49" s="142"/>
      <c r="E49" s="142"/>
      <c r="F49" s="142"/>
      <c r="G49" s="142"/>
      <c r="H49" s="142"/>
      <c r="I49" s="142"/>
      <c r="J49" s="201"/>
      <c r="K49" s="160"/>
      <c r="L49" s="160"/>
      <c r="M49" s="169"/>
      <c r="N49" s="160"/>
      <c r="O49" s="200"/>
      <c r="P49" s="200"/>
      <c r="Q49" s="160"/>
      <c r="R49" s="204"/>
      <c r="S49" s="209"/>
      <c r="T49" s="206"/>
      <c r="U49" s="157"/>
      <c r="V49" s="237"/>
      <c r="W49" s="197"/>
      <c r="X49" s="197"/>
      <c r="Y49" s="197"/>
      <c r="Z49" s="189"/>
      <c r="AA49" s="187"/>
      <c r="AB49" s="189"/>
      <c r="AC49" s="165" t="s">
        <v>367</v>
      </c>
      <c r="AD49" s="165" t="str">
        <f>+AD27</f>
        <v>Pago de ARL del personal de apoyo a la gestión y profesional perteneciente a los niveles de riesgos 4 y 5 Realizado</v>
      </c>
      <c r="AE49" s="165">
        <v>10</v>
      </c>
      <c r="AF49" s="337">
        <v>10</v>
      </c>
      <c r="AG49" s="302">
        <v>2.6996484395488919E-4</v>
      </c>
      <c r="AH49" s="165" t="str">
        <f t="shared" ref="AH49:AN49" si="12">+AH27</f>
        <v>Febrero</v>
      </c>
      <c r="AI49" s="165" t="str">
        <f t="shared" si="12"/>
        <v>Diciembre</v>
      </c>
      <c r="AJ49" s="165">
        <f t="shared" si="12"/>
        <v>330</v>
      </c>
      <c r="AK49" s="165">
        <f t="shared" si="12"/>
        <v>1065570</v>
      </c>
      <c r="AL49" s="165">
        <f t="shared" si="12"/>
        <v>1065570</v>
      </c>
      <c r="AM49" s="165" t="str">
        <f t="shared" si="12"/>
        <v>DISTRISEGURIDAD</v>
      </c>
      <c r="AN49" s="165" t="str">
        <f t="shared" si="12"/>
        <v>JAIME HERNÁNDEZ AMÍN</v>
      </c>
      <c r="AO49" s="108" t="s">
        <v>220</v>
      </c>
      <c r="AP49" s="89">
        <v>0</v>
      </c>
      <c r="AQ49" s="269">
        <v>4000000</v>
      </c>
      <c r="AR49" s="108" t="s">
        <v>223</v>
      </c>
      <c r="AS49" s="165" t="str">
        <f>+AS27</f>
        <v>IMPLEMENTACIÓN Y SOSTENIMIENTO DE HERRAMIENTAS TECNOLÓGICAS PARA SEGURIDAD Y SOCORRO</v>
      </c>
      <c r="AT49" s="165" t="str">
        <f t="shared" ref="AT49:AW49" si="13">+AT27</f>
        <v>2.3.4501.1000.2021130010180</v>
      </c>
      <c r="AU49" s="165" t="str">
        <f t="shared" si="13"/>
        <v>NO</v>
      </c>
      <c r="AV49" s="165" t="str">
        <f t="shared" si="13"/>
        <v>PAGO</v>
      </c>
      <c r="AW49" s="165" t="str">
        <f t="shared" si="13"/>
        <v>NA</v>
      </c>
      <c r="AX49" s="109" t="str">
        <f>+AO49</f>
        <v>1.3.2.3.11-037 - RF ICLD</v>
      </c>
      <c r="AY49" s="165" t="str">
        <f>+AY27</f>
        <v>Febrero</v>
      </c>
      <c r="AZ49" s="165" t="str">
        <f>+AZ27</f>
        <v>Pago de ARL del personal de apoyo a la gestión y profesional perteneciente a los niveles de riesgos 4 y 5</v>
      </c>
      <c r="BA49" s="275"/>
      <c r="BB49" s="275"/>
      <c r="BC49" s="165" t="str">
        <f>+BC27</f>
        <v>Pago de ARL del personal de apoyo a la gestión y profesional perteneciente a los niveles de riesgos 4 y 5</v>
      </c>
    </row>
    <row r="50" spans="1:55" ht="105" customHeight="1" x14ac:dyDescent="0.3">
      <c r="A50" s="195"/>
      <c r="B50" s="160"/>
      <c r="C50" s="160"/>
      <c r="D50" s="142"/>
      <c r="E50" s="142"/>
      <c r="F50" s="142"/>
      <c r="G50" s="142"/>
      <c r="H50" s="142"/>
      <c r="I50" s="142"/>
      <c r="J50" s="201"/>
      <c r="K50" s="160"/>
      <c r="L50" s="160"/>
      <c r="M50" s="169"/>
      <c r="N50" s="160"/>
      <c r="O50" s="200"/>
      <c r="P50" s="200"/>
      <c r="Q50" s="160"/>
      <c r="R50" s="204"/>
      <c r="S50" s="209"/>
      <c r="T50" s="206"/>
      <c r="U50" s="157"/>
      <c r="V50" s="237"/>
      <c r="W50" s="197"/>
      <c r="X50" s="197"/>
      <c r="Y50" s="197"/>
      <c r="Z50" s="189"/>
      <c r="AA50" s="187"/>
      <c r="AB50" s="189"/>
      <c r="AC50" s="166"/>
      <c r="AD50" s="166"/>
      <c r="AE50" s="166"/>
      <c r="AF50" s="338"/>
      <c r="AG50" s="304"/>
      <c r="AH50" s="166"/>
      <c r="AI50" s="166"/>
      <c r="AJ50" s="166"/>
      <c r="AK50" s="166"/>
      <c r="AL50" s="166"/>
      <c r="AM50" s="166"/>
      <c r="AN50" s="166"/>
      <c r="AO50" s="108" t="s">
        <v>289</v>
      </c>
      <c r="AP50" s="89">
        <v>0</v>
      </c>
      <c r="AQ50" s="269">
        <v>4000000</v>
      </c>
      <c r="AR50" s="108" t="s">
        <v>223</v>
      </c>
      <c r="AS50" s="166"/>
      <c r="AT50" s="166"/>
      <c r="AU50" s="166"/>
      <c r="AV50" s="166"/>
      <c r="AW50" s="166"/>
      <c r="AX50" s="109" t="str">
        <f>+AO50</f>
        <v>1.3.3.2.00-93-037 RB RENDIMIENTOS FINANCIEROS ICLD</v>
      </c>
      <c r="AY50" s="166"/>
      <c r="AZ50" s="166"/>
      <c r="BA50" s="275"/>
      <c r="BB50" s="275"/>
      <c r="BC50" s="166"/>
    </row>
    <row r="51" spans="1:55" ht="257.39999999999998" x14ac:dyDescent="0.3">
      <c r="A51" s="195"/>
      <c r="B51" s="160"/>
      <c r="C51" s="160"/>
      <c r="D51" s="142"/>
      <c r="E51" s="142"/>
      <c r="F51" s="142"/>
      <c r="G51" s="142"/>
      <c r="H51" s="142"/>
      <c r="I51" s="142"/>
      <c r="J51" s="201"/>
      <c r="K51" s="160"/>
      <c r="L51" s="160"/>
      <c r="M51" s="169"/>
      <c r="N51" s="160"/>
      <c r="O51" s="200"/>
      <c r="P51" s="200"/>
      <c r="Q51" s="160"/>
      <c r="R51" s="204"/>
      <c r="S51" s="209"/>
      <c r="T51" s="206"/>
      <c r="U51" s="157"/>
      <c r="V51" s="237"/>
      <c r="W51" s="197"/>
      <c r="X51" s="197"/>
      <c r="Y51" s="197"/>
      <c r="Z51" s="189"/>
      <c r="AA51" s="187"/>
      <c r="AB51" s="189"/>
      <c r="AC51" s="110" t="s">
        <v>384</v>
      </c>
      <c r="AD51" s="110" t="s">
        <v>385</v>
      </c>
      <c r="AE51" s="110">
        <v>1</v>
      </c>
      <c r="AF51" s="339">
        <v>0</v>
      </c>
      <c r="AG51" s="268">
        <v>4.0494726593233383E-3</v>
      </c>
      <c r="AH51" s="110" t="s">
        <v>321</v>
      </c>
      <c r="AI51" s="110" t="s">
        <v>294</v>
      </c>
      <c r="AJ51" s="110">
        <v>180</v>
      </c>
      <c r="AK51" s="110">
        <v>1065570</v>
      </c>
      <c r="AL51" s="110">
        <v>1065570</v>
      </c>
      <c r="AM51" s="110" t="s">
        <v>174</v>
      </c>
      <c r="AN51" s="110" t="s">
        <v>319</v>
      </c>
      <c r="AO51" s="108" t="s">
        <v>327</v>
      </c>
      <c r="AP51" s="89">
        <v>0</v>
      </c>
      <c r="AQ51" s="269">
        <v>105286720.61399999</v>
      </c>
      <c r="AR51" s="108" t="str">
        <f>+AR50</f>
        <v>Recursos propios</v>
      </c>
      <c r="AS51" s="108" t="s">
        <v>249</v>
      </c>
      <c r="AT51" s="110" t="s">
        <v>244</v>
      </c>
      <c r="AU51" s="110" t="s">
        <v>224</v>
      </c>
      <c r="AV51" s="110" t="s">
        <v>312</v>
      </c>
      <c r="AW51" s="110" t="s">
        <v>336</v>
      </c>
      <c r="AX51" s="109" t="str">
        <f>+AO51</f>
        <v>1.2.2.0.00-051 -ICDE  1% IPU</v>
      </c>
      <c r="AY51" s="110" t="s">
        <v>321</v>
      </c>
      <c r="AZ51" s="110" t="s">
        <v>296</v>
      </c>
      <c r="BA51" s="275"/>
      <c r="BB51" s="275"/>
      <c r="BC51" s="110" t="s">
        <v>383</v>
      </c>
    </row>
    <row r="52" spans="1:55" ht="158.4" x14ac:dyDescent="0.3">
      <c r="A52" s="195"/>
      <c r="B52" s="160"/>
      <c r="C52" s="160"/>
      <c r="D52" s="142"/>
      <c r="E52" s="142"/>
      <c r="F52" s="142"/>
      <c r="G52" s="142"/>
      <c r="H52" s="142"/>
      <c r="I52" s="142"/>
      <c r="J52" s="201"/>
      <c r="K52" s="160"/>
      <c r="L52" s="160"/>
      <c r="M52" s="169"/>
      <c r="N52" s="160"/>
      <c r="O52" s="200"/>
      <c r="P52" s="200"/>
      <c r="Q52" s="160"/>
      <c r="R52" s="204"/>
      <c r="S52" s="209"/>
      <c r="T52" s="206"/>
      <c r="U52" s="157"/>
      <c r="V52" s="237"/>
      <c r="W52" s="197"/>
      <c r="X52" s="197"/>
      <c r="Y52" s="197"/>
      <c r="Z52" s="189"/>
      <c r="AA52" s="187"/>
      <c r="AB52" s="189"/>
      <c r="AC52" s="110" t="s">
        <v>369</v>
      </c>
      <c r="AD52" s="110" t="s">
        <v>378</v>
      </c>
      <c r="AE52" s="110">
        <v>1</v>
      </c>
      <c r="AF52" s="339">
        <v>0</v>
      </c>
      <c r="AG52" s="268">
        <v>4.0494726593233383E-3</v>
      </c>
      <c r="AH52" s="110" t="s">
        <v>182</v>
      </c>
      <c r="AI52" s="110" t="s">
        <v>234</v>
      </c>
      <c r="AJ52" s="110">
        <v>120</v>
      </c>
      <c r="AK52" s="110">
        <v>1065570</v>
      </c>
      <c r="AL52" s="110">
        <v>1065570</v>
      </c>
      <c r="AM52" s="110" t="s">
        <v>174</v>
      </c>
      <c r="AN52" s="110" t="s">
        <v>319</v>
      </c>
      <c r="AO52" s="108" t="s">
        <v>361</v>
      </c>
      <c r="AP52" s="89">
        <v>0</v>
      </c>
      <c r="AQ52" s="269">
        <v>120000000</v>
      </c>
      <c r="AR52" s="108" t="s">
        <v>223</v>
      </c>
      <c r="AS52" s="266" t="str">
        <f>+AS51</f>
        <v>IMPLEMENTACIÓN Y SOSTENIMIENTO DE HERRAMIENTAS TECNOLÓGICAS PARA SEGURIDAD Y SOCORRO</v>
      </c>
      <c r="AT52" s="266" t="str">
        <f t="shared" ref="AT52:AU52" si="14">+AT51</f>
        <v>2.3.4501.1000.2021130010180</v>
      </c>
      <c r="AU52" s="110" t="str">
        <f t="shared" si="14"/>
        <v>SI</v>
      </c>
      <c r="AV52" s="110" t="str">
        <f>+AV51</f>
        <v>COMPETITIVO</v>
      </c>
      <c r="AW52" s="110" t="s">
        <v>311</v>
      </c>
      <c r="AX52" s="109" t="str">
        <f>+AO52</f>
        <v>1.2.2.0.00-085  ICDE   10% DELINEACIÓN URBANA</v>
      </c>
      <c r="AY52" s="110" t="str">
        <f>+AH52</f>
        <v>Junio</v>
      </c>
      <c r="AZ52" s="110" t="s">
        <v>296</v>
      </c>
      <c r="BA52" s="275"/>
      <c r="BB52" s="275"/>
      <c r="BC52" s="110" t="s">
        <v>386</v>
      </c>
    </row>
    <row r="53" spans="1:55" ht="105" customHeight="1" x14ac:dyDescent="0.3">
      <c r="A53" s="195"/>
      <c r="B53" s="160"/>
      <c r="C53" s="160"/>
      <c r="D53" s="142"/>
      <c r="E53" s="142"/>
      <c r="F53" s="142"/>
      <c r="G53" s="142"/>
      <c r="H53" s="142"/>
      <c r="I53" s="142"/>
      <c r="J53" s="201"/>
      <c r="K53" s="160"/>
      <c r="L53" s="160"/>
      <c r="M53" s="169"/>
      <c r="N53" s="160"/>
      <c r="O53" s="200"/>
      <c r="P53" s="200"/>
      <c r="Q53" s="160"/>
      <c r="R53" s="204"/>
      <c r="S53" s="209"/>
      <c r="T53" s="206"/>
      <c r="U53" s="157"/>
      <c r="V53" s="237"/>
      <c r="W53" s="197"/>
      <c r="X53" s="197"/>
      <c r="Y53" s="197"/>
      <c r="Z53" s="189"/>
      <c r="AA53" s="187"/>
      <c r="AB53" s="189"/>
      <c r="AC53" s="110" t="s">
        <v>370</v>
      </c>
      <c r="AD53" s="110" t="s">
        <v>379</v>
      </c>
      <c r="AE53" s="110">
        <v>1</v>
      </c>
      <c r="AF53" s="339">
        <v>0</v>
      </c>
      <c r="AG53" s="268">
        <v>3.0371044944925034E-2</v>
      </c>
      <c r="AH53" s="110" t="s">
        <v>321</v>
      </c>
      <c r="AI53" s="110" t="s">
        <v>183</v>
      </c>
      <c r="AJ53" s="110">
        <v>60</v>
      </c>
      <c r="AK53" s="110">
        <v>1065570</v>
      </c>
      <c r="AL53" s="110">
        <v>1065570</v>
      </c>
      <c r="AM53" s="110" t="s">
        <v>174</v>
      </c>
      <c r="AN53" s="110" t="s">
        <v>319</v>
      </c>
      <c r="AO53" s="108" t="s">
        <v>289</v>
      </c>
      <c r="AP53" s="89">
        <v>0</v>
      </c>
      <c r="AQ53" s="269">
        <v>900000000</v>
      </c>
      <c r="AR53" s="108" t="s">
        <v>223</v>
      </c>
      <c r="AS53" s="110" t="s">
        <v>249</v>
      </c>
      <c r="AT53" s="110" t="s">
        <v>244</v>
      </c>
      <c r="AU53" s="110" t="s">
        <v>224</v>
      </c>
      <c r="AV53" s="110" t="s">
        <v>238</v>
      </c>
      <c r="AW53" s="110" t="s">
        <v>237</v>
      </c>
      <c r="AX53" s="109" t="str">
        <f>+AO53</f>
        <v>1.3.3.2.00-93-037 RB RENDIMIENTOS FINANCIEROS ICLD</v>
      </c>
      <c r="AY53" s="110" t="s">
        <v>321</v>
      </c>
      <c r="AZ53" s="110" t="s">
        <v>388</v>
      </c>
      <c r="BA53" s="275"/>
      <c r="BB53" s="275"/>
      <c r="BC53" s="110" t="s">
        <v>383</v>
      </c>
    </row>
    <row r="54" spans="1:55" ht="105" customHeight="1" x14ac:dyDescent="0.3">
      <c r="A54" s="195"/>
      <c r="B54" s="160"/>
      <c r="C54" s="160"/>
      <c r="D54" s="142"/>
      <c r="E54" s="142"/>
      <c r="F54" s="142"/>
      <c r="G54" s="142"/>
      <c r="H54" s="142"/>
      <c r="I54" s="142"/>
      <c r="J54" s="201"/>
      <c r="K54" s="160"/>
      <c r="L54" s="160"/>
      <c r="M54" s="169"/>
      <c r="N54" s="160"/>
      <c r="O54" s="200"/>
      <c r="P54" s="200"/>
      <c r="Q54" s="160"/>
      <c r="R54" s="204"/>
      <c r="S54" s="209"/>
      <c r="T54" s="206"/>
      <c r="U54" s="157"/>
      <c r="V54" s="237"/>
      <c r="W54" s="197"/>
      <c r="X54" s="197"/>
      <c r="Y54" s="197"/>
      <c r="Z54" s="189"/>
      <c r="AA54" s="187"/>
      <c r="AB54" s="189"/>
      <c r="AC54" s="110" t="s">
        <v>371</v>
      </c>
      <c r="AD54" s="110" t="s">
        <v>379</v>
      </c>
      <c r="AE54" s="110">
        <v>1</v>
      </c>
      <c r="AF54" s="339">
        <v>0</v>
      </c>
      <c r="AG54" s="268">
        <v>2.024736329661669E-2</v>
      </c>
      <c r="AH54" s="110" t="s">
        <v>321</v>
      </c>
      <c r="AI54" s="110" t="s">
        <v>183</v>
      </c>
      <c r="AJ54" s="110">
        <v>60</v>
      </c>
      <c r="AK54" s="110">
        <v>1065570</v>
      </c>
      <c r="AL54" s="110">
        <v>1065570</v>
      </c>
      <c r="AM54" s="110" t="s">
        <v>174</v>
      </c>
      <c r="AN54" s="110" t="s">
        <v>319</v>
      </c>
      <c r="AO54" s="108" t="s">
        <v>289</v>
      </c>
      <c r="AP54" s="89">
        <v>0</v>
      </c>
      <c r="AQ54" s="269">
        <v>600000000</v>
      </c>
      <c r="AR54" s="108" t="s">
        <v>223</v>
      </c>
      <c r="AS54" s="110" t="s">
        <v>249</v>
      </c>
      <c r="AT54" s="110" t="s">
        <v>244</v>
      </c>
      <c r="AU54" s="110" t="s">
        <v>224</v>
      </c>
      <c r="AV54" s="110" t="s">
        <v>238</v>
      </c>
      <c r="AW54" s="110" t="s">
        <v>237</v>
      </c>
      <c r="AX54" s="109" t="str">
        <f>+AO54</f>
        <v>1.3.3.2.00-93-037 RB RENDIMIENTOS FINANCIEROS ICLD</v>
      </c>
      <c r="AY54" s="110" t="s">
        <v>321</v>
      </c>
      <c r="AZ54" s="110" t="s">
        <v>388</v>
      </c>
      <c r="BA54" s="275"/>
      <c r="BB54" s="275"/>
      <c r="BC54" s="110" t="s">
        <v>383</v>
      </c>
    </row>
    <row r="55" spans="1:55" ht="105" customHeight="1" x14ac:dyDescent="0.3">
      <c r="A55" s="195"/>
      <c r="B55" s="160"/>
      <c r="C55" s="160"/>
      <c r="D55" s="142"/>
      <c r="E55" s="142"/>
      <c r="F55" s="142"/>
      <c r="G55" s="142"/>
      <c r="H55" s="142"/>
      <c r="I55" s="142"/>
      <c r="J55" s="201"/>
      <c r="K55" s="160"/>
      <c r="L55" s="160"/>
      <c r="M55" s="169"/>
      <c r="N55" s="160"/>
      <c r="O55" s="200"/>
      <c r="P55" s="200"/>
      <c r="Q55" s="160"/>
      <c r="R55" s="204"/>
      <c r="S55" s="209"/>
      <c r="T55" s="206"/>
      <c r="U55" s="157"/>
      <c r="V55" s="237"/>
      <c r="W55" s="197"/>
      <c r="X55" s="197"/>
      <c r="Y55" s="197"/>
      <c r="Z55" s="189"/>
      <c r="AA55" s="187"/>
      <c r="AB55" s="189"/>
      <c r="AC55" s="110" t="s">
        <v>372</v>
      </c>
      <c r="AD55" s="110" t="s">
        <v>380</v>
      </c>
      <c r="AE55" s="110">
        <v>1</v>
      </c>
      <c r="AF55" s="339">
        <v>0</v>
      </c>
      <c r="AG55" s="268">
        <v>2.1597187516391135E-2</v>
      </c>
      <c r="AH55" s="110" t="s">
        <v>321</v>
      </c>
      <c r="AI55" s="110" t="s">
        <v>178</v>
      </c>
      <c r="AJ55" s="110">
        <v>210</v>
      </c>
      <c r="AK55" s="110">
        <v>1065570</v>
      </c>
      <c r="AL55" s="110">
        <v>1065570</v>
      </c>
      <c r="AM55" s="110" t="s">
        <v>174</v>
      </c>
      <c r="AN55" s="110" t="s">
        <v>319</v>
      </c>
      <c r="AO55" s="108" t="s">
        <v>289</v>
      </c>
      <c r="AP55" s="89">
        <v>0</v>
      </c>
      <c r="AQ55" s="269">
        <v>640000000</v>
      </c>
      <c r="AR55" s="108" t="s">
        <v>223</v>
      </c>
      <c r="AS55" s="110" t="s">
        <v>249</v>
      </c>
      <c r="AT55" s="110" t="s">
        <v>244</v>
      </c>
      <c r="AU55" s="110" t="s">
        <v>224</v>
      </c>
      <c r="AV55" s="110" t="s">
        <v>312</v>
      </c>
      <c r="AW55" s="110" t="s">
        <v>387</v>
      </c>
      <c r="AX55" s="109" t="s">
        <v>289</v>
      </c>
      <c r="AY55" s="110" t="s">
        <v>321</v>
      </c>
      <c r="AZ55" s="110" t="s">
        <v>296</v>
      </c>
      <c r="BA55" s="275"/>
      <c r="BB55" s="275"/>
      <c r="BC55" s="110" t="s">
        <v>383</v>
      </c>
    </row>
    <row r="56" spans="1:55" ht="105" customHeight="1" x14ac:dyDescent="0.3">
      <c r="A56" s="195"/>
      <c r="B56" s="160"/>
      <c r="C56" s="160"/>
      <c r="D56" s="142"/>
      <c r="E56" s="142"/>
      <c r="F56" s="142"/>
      <c r="G56" s="142"/>
      <c r="H56" s="142"/>
      <c r="I56" s="142"/>
      <c r="J56" s="201"/>
      <c r="K56" s="160"/>
      <c r="L56" s="160"/>
      <c r="M56" s="169"/>
      <c r="N56" s="160"/>
      <c r="O56" s="200"/>
      <c r="P56" s="200"/>
      <c r="Q56" s="160"/>
      <c r="R56" s="204"/>
      <c r="S56" s="209"/>
      <c r="T56" s="206"/>
      <c r="U56" s="157"/>
      <c r="V56" s="237"/>
      <c r="W56" s="197"/>
      <c r="X56" s="197"/>
      <c r="Y56" s="197"/>
      <c r="Z56" s="189"/>
      <c r="AA56" s="187"/>
      <c r="AB56" s="189"/>
      <c r="AC56" s="110" t="s">
        <v>373</v>
      </c>
      <c r="AD56" s="110" t="s">
        <v>381</v>
      </c>
      <c r="AE56" s="110">
        <v>1</v>
      </c>
      <c r="AF56" s="339">
        <v>0</v>
      </c>
      <c r="AG56" s="268">
        <v>4.04947265932334E-3</v>
      </c>
      <c r="AH56" s="110" t="s">
        <v>321</v>
      </c>
      <c r="AI56" s="110" t="s">
        <v>178</v>
      </c>
      <c r="AJ56" s="110">
        <v>210</v>
      </c>
      <c r="AK56" s="110">
        <v>1065570</v>
      </c>
      <c r="AL56" s="110">
        <v>1065570</v>
      </c>
      <c r="AM56" s="110" t="s">
        <v>174</v>
      </c>
      <c r="AN56" s="110" t="s">
        <v>319</v>
      </c>
      <c r="AO56" s="108" t="s">
        <v>289</v>
      </c>
      <c r="AP56" s="89">
        <v>0</v>
      </c>
      <c r="AQ56" s="269">
        <v>120000000</v>
      </c>
      <c r="AR56" s="108" t="s">
        <v>223</v>
      </c>
      <c r="AS56" s="110" t="s">
        <v>249</v>
      </c>
      <c r="AT56" s="110" t="s">
        <v>244</v>
      </c>
      <c r="AU56" s="110" t="s">
        <v>224</v>
      </c>
      <c r="AV56" s="110" t="s">
        <v>238</v>
      </c>
      <c r="AW56" s="110" t="s">
        <v>237</v>
      </c>
      <c r="AX56" s="109" t="str">
        <f>+AO56</f>
        <v>1.3.3.2.00-93-037 RB RENDIMIENTOS FINANCIEROS ICLD</v>
      </c>
      <c r="AY56" s="110" t="s">
        <v>321</v>
      </c>
      <c r="AZ56" s="110" t="s">
        <v>388</v>
      </c>
      <c r="BA56" s="275"/>
      <c r="BB56" s="275"/>
      <c r="BC56" s="110" t="s">
        <v>383</v>
      </c>
    </row>
    <row r="57" spans="1:55" ht="105" customHeight="1" x14ac:dyDescent="0.3">
      <c r="A57" s="195"/>
      <c r="B57" s="160"/>
      <c r="C57" s="160"/>
      <c r="D57" s="142"/>
      <c r="E57" s="142"/>
      <c r="F57" s="142"/>
      <c r="G57" s="142"/>
      <c r="H57" s="142"/>
      <c r="I57" s="142"/>
      <c r="J57" s="201"/>
      <c r="K57" s="160"/>
      <c r="L57" s="160"/>
      <c r="M57" s="169"/>
      <c r="N57" s="160"/>
      <c r="O57" s="200"/>
      <c r="P57" s="200"/>
      <c r="Q57" s="160"/>
      <c r="R57" s="204"/>
      <c r="S57" s="209"/>
      <c r="T57" s="206"/>
      <c r="U57" s="157"/>
      <c r="V57" s="237"/>
      <c r="W57" s="197"/>
      <c r="X57" s="197"/>
      <c r="Y57" s="197"/>
      <c r="Z57" s="189"/>
      <c r="AA57" s="187"/>
      <c r="AB57" s="189"/>
      <c r="AC57" s="110" t="s">
        <v>374</v>
      </c>
      <c r="AD57" s="110" t="s">
        <v>379</v>
      </c>
      <c r="AE57" s="110">
        <v>10</v>
      </c>
      <c r="AF57" s="339">
        <v>0</v>
      </c>
      <c r="AG57" s="268">
        <v>1.4341882335103489E-2</v>
      </c>
      <c r="AH57" s="110" t="s">
        <v>321</v>
      </c>
      <c r="AI57" s="110" t="s">
        <v>183</v>
      </c>
      <c r="AJ57" s="110">
        <v>60</v>
      </c>
      <c r="AK57" s="110">
        <v>1065570</v>
      </c>
      <c r="AL57" s="110">
        <v>1065570</v>
      </c>
      <c r="AM57" s="110" t="s">
        <v>174</v>
      </c>
      <c r="AN57" s="110" t="s">
        <v>319</v>
      </c>
      <c r="AO57" s="108" t="s">
        <v>289</v>
      </c>
      <c r="AP57" s="89">
        <v>0</v>
      </c>
      <c r="AQ57" s="269">
        <v>425000000</v>
      </c>
      <c r="AR57" s="108" t="s">
        <v>223</v>
      </c>
      <c r="AS57" s="110" t="s">
        <v>249</v>
      </c>
      <c r="AT57" s="110" t="s">
        <v>244</v>
      </c>
      <c r="AU57" s="110" t="s">
        <v>224</v>
      </c>
      <c r="AV57" s="110" t="s">
        <v>238</v>
      </c>
      <c r="AW57" s="110" t="s">
        <v>237</v>
      </c>
      <c r="AX57" s="109" t="str">
        <f>+AO57</f>
        <v>1.3.3.2.00-93-037 RB RENDIMIENTOS FINANCIEROS ICLD</v>
      </c>
      <c r="AY57" s="110" t="s">
        <v>321</v>
      </c>
      <c r="AZ57" s="110" t="s">
        <v>388</v>
      </c>
      <c r="BA57" s="275"/>
      <c r="BB57" s="275"/>
      <c r="BC57" s="110" t="s">
        <v>383</v>
      </c>
    </row>
    <row r="58" spans="1:55" ht="105" customHeight="1" x14ac:dyDescent="0.3">
      <c r="A58" s="195"/>
      <c r="B58" s="160"/>
      <c r="C58" s="160"/>
      <c r="D58" s="142"/>
      <c r="E58" s="142"/>
      <c r="F58" s="142"/>
      <c r="G58" s="142"/>
      <c r="H58" s="142"/>
      <c r="I58" s="142"/>
      <c r="J58" s="201"/>
      <c r="K58" s="160"/>
      <c r="L58" s="160"/>
      <c r="M58" s="169"/>
      <c r="N58" s="160"/>
      <c r="O58" s="200"/>
      <c r="P58" s="200"/>
      <c r="Q58" s="160"/>
      <c r="R58" s="204"/>
      <c r="S58" s="209"/>
      <c r="T58" s="206"/>
      <c r="U58" s="157"/>
      <c r="V58" s="237"/>
      <c r="W58" s="197"/>
      <c r="X58" s="197"/>
      <c r="Y58" s="197"/>
      <c r="Z58" s="189"/>
      <c r="AA58" s="187"/>
      <c r="AB58" s="189"/>
      <c r="AC58" s="110" t="s">
        <v>375</v>
      </c>
      <c r="AD58" s="110" t="s">
        <v>379</v>
      </c>
      <c r="AE58" s="110">
        <v>1</v>
      </c>
      <c r="AF58" s="339">
        <v>0</v>
      </c>
      <c r="AG58" s="268">
        <v>2.1934643571334747E-2</v>
      </c>
      <c r="AH58" s="110" t="s">
        <v>321</v>
      </c>
      <c r="AI58" s="110" t="s">
        <v>183</v>
      </c>
      <c r="AJ58" s="110">
        <v>60</v>
      </c>
      <c r="AK58" s="110">
        <v>1065570</v>
      </c>
      <c r="AL58" s="110">
        <v>1065570</v>
      </c>
      <c r="AM58" s="110" t="s">
        <v>174</v>
      </c>
      <c r="AN58" s="110" t="s">
        <v>319</v>
      </c>
      <c r="AO58" s="108" t="s">
        <v>289</v>
      </c>
      <c r="AP58" s="89">
        <v>0</v>
      </c>
      <c r="AQ58" s="269">
        <v>650000000</v>
      </c>
      <c r="AR58" s="108" t="s">
        <v>223</v>
      </c>
      <c r="AS58" s="110" t="s">
        <v>249</v>
      </c>
      <c r="AT58" s="110" t="s">
        <v>244</v>
      </c>
      <c r="AU58" s="110" t="s">
        <v>224</v>
      </c>
      <c r="AV58" s="110" t="s">
        <v>238</v>
      </c>
      <c r="AW58" s="110" t="s">
        <v>237</v>
      </c>
      <c r="AX58" s="109" t="str">
        <f>+AO58</f>
        <v>1.3.3.2.00-93-037 RB RENDIMIENTOS FINANCIEROS ICLD</v>
      </c>
      <c r="AY58" s="110" t="s">
        <v>321</v>
      </c>
      <c r="AZ58" s="110" t="s">
        <v>388</v>
      </c>
      <c r="BA58" s="275"/>
      <c r="BB58" s="275"/>
      <c r="BC58" s="110" t="s">
        <v>383</v>
      </c>
    </row>
    <row r="59" spans="1:55" ht="105" customHeight="1" x14ac:dyDescent="0.3">
      <c r="A59" s="195"/>
      <c r="B59" s="160"/>
      <c r="C59" s="160"/>
      <c r="D59" s="142"/>
      <c r="E59" s="142"/>
      <c r="F59" s="142"/>
      <c r="G59" s="142"/>
      <c r="H59" s="142"/>
      <c r="I59" s="142"/>
      <c r="J59" s="201"/>
      <c r="K59" s="160"/>
      <c r="L59" s="160"/>
      <c r="M59" s="169"/>
      <c r="N59" s="160"/>
      <c r="O59" s="200"/>
      <c r="P59" s="200"/>
      <c r="Q59" s="160"/>
      <c r="R59" s="204"/>
      <c r="S59" s="209"/>
      <c r="T59" s="206"/>
      <c r="U59" s="157"/>
      <c r="V59" s="237"/>
      <c r="W59" s="197"/>
      <c r="X59" s="197"/>
      <c r="Y59" s="197"/>
      <c r="Z59" s="189"/>
      <c r="AA59" s="187"/>
      <c r="AB59" s="189"/>
      <c r="AC59" s="110" t="s">
        <v>376</v>
      </c>
      <c r="AD59" s="110" t="s">
        <v>382</v>
      </c>
      <c r="AE59" s="110">
        <v>1</v>
      </c>
      <c r="AF59" s="339">
        <v>0</v>
      </c>
      <c r="AG59" s="268">
        <v>5.3992968790977838E-3</v>
      </c>
      <c r="AH59" s="110" t="s">
        <v>321</v>
      </c>
      <c r="AI59" s="110" t="s">
        <v>178</v>
      </c>
      <c r="AJ59" s="110">
        <v>210</v>
      </c>
      <c r="AK59" s="110">
        <v>1065570</v>
      </c>
      <c r="AL59" s="110">
        <v>1065570</v>
      </c>
      <c r="AM59" s="110" t="s">
        <v>174</v>
      </c>
      <c r="AN59" s="110" t="s">
        <v>319</v>
      </c>
      <c r="AO59" s="108" t="s">
        <v>289</v>
      </c>
      <c r="AP59" s="89">
        <v>0</v>
      </c>
      <c r="AQ59" s="269">
        <v>160000000</v>
      </c>
      <c r="AR59" s="108" t="s">
        <v>223</v>
      </c>
      <c r="AS59" s="110" t="s">
        <v>249</v>
      </c>
      <c r="AT59" s="110" t="s">
        <v>244</v>
      </c>
      <c r="AU59" s="110" t="s">
        <v>224</v>
      </c>
      <c r="AV59" s="110" t="s">
        <v>312</v>
      </c>
      <c r="AW59" s="110" t="s">
        <v>354</v>
      </c>
      <c r="AX59" s="109" t="s">
        <v>289</v>
      </c>
      <c r="AY59" s="110" t="s">
        <v>321</v>
      </c>
      <c r="AZ59" s="110" t="s">
        <v>296</v>
      </c>
      <c r="BA59" s="275"/>
      <c r="BB59" s="275"/>
      <c r="BC59" s="110" t="s">
        <v>383</v>
      </c>
    </row>
    <row r="60" spans="1:55" ht="158.4" x14ac:dyDescent="0.3">
      <c r="A60" s="195"/>
      <c r="B60" s="160"/>
      <c r="C60" s="160"/>
      <c r="D60" s="142"/>
      <c r="E60" s="142"/>
      <c r="F60" s="142"/>
      <c r="G60" s="142"/>
      <c r="H60" s="142"/>
      <c r="I60" s="142"/>
      <c r="J60" s="201"/>
      <c r="K60" s="160"/>
      <c r="L60" s="160"/>
      <c r="M60" s="169"/>
      <c r="N60" s="160"/>
      <c r="O60" s="200"/>
      <c r="P60" s="200"/>
      <c r="Q60" s="160"/>
      <c r="R60" s="204"/>
      <c r="S60" s="209"/>
      <c r="T60" s="206"/>
      <c r="U60" s="157"/>
      <c r="V60" s="237"/>
      <c r="W60" s="197"/>
      <c r="X60" s="197"/>
      <c r="Y60" s="197"/>
      <c r="Z60" s="189"/>
      <c r="AA60" s="187"/>
      <c r="AB60" s="189"/>
      <c r="AC60" s="109" t="s">
        <v>377</v>
      </c>
      <c r="AD60" s="107" t="s">
        <v>379</v>
      </c>
      <c r="AE60" s="270">
        <v>3</v>
      </c>
      <c r="AF60" s="103">
        <v>0</v>
      </c>
      <c r="AG60" s="297">
        <v>2.5309204120770864E-2</v>
      </c>
      <c r="AH60" s="110" t="s">
        <v>321</v>
      </c>
      <c r="AI60" s="110" t="s">
        <v>183</v>
      </c>
      <c r="AJ60" s="278">
        <v>60</v>
      </c>
      <c r="AK60" s="109">
        <v>1065570</v>
      </c>
      <c r="AL60" s="109">
        <v>1065570</v>
      </c>
      <c r="AM60" s="109" t="s">
        <v>174</v>
      </c>
      <c r="AN60" s="109" t="s">
        <v>319</v>
      </c>
      <c r="AO60" s="108" t="s">
        <v>289</v>
      </c>
      <c r="AP60" s="89">
        <v>0</v>
      </c>
      <c r="AQ60" s="269">
        <v>750000000</v>
      </c>
      <c r="AR60" s="108" t="s">
        <v>223</v>
      </c>
      <c r="AS60" s="274" t="s">
        <v>249</v>
      </c>
      <c r="AT60" s="274" t="s">
        <v>244</v>
      </c>
      <c r="AU60" s="110" t="s">
        <v>224</v>
      </c>
      <c r="AV60" s="110" t="s">
        <v>238</v>
      </c>
      <c r="AW60" s="110" t="s">
        <v>237</v>
      </c>
      <c r="AX60" s="109" t="str">
        <f>+AO60</f>
        <v>1.3.3.2.00-93-037 RB RENDIMIENTOS FINANCIEROS ICLD</v>
      </c>
      <c r="AY60" s="110" t="s">
        <v>321</v>
      </c>
      <c r="AZ60" s="110" t="s">
        <v>388</v>
      </c>
      <c r="BA60" s="275"/>
      <c r="BB60" s="275"/>
      <c r="BC60" s="306" t="str">
        <f>+BC59</f>
        <v>En mayo se contratará</v>
      </c>
    </row>
    <row r="61" spans="1:55" ht="93.75" customHeight="1" x14ac:dyDescent="0.3">
      <c r="A61" s="195"/>
      <c r="B61" s="160"/>
      <c r="C61" s="160"/>
      <c r="D61" s="142"/>
      <c r="E61" s="142"/>
      <c r="F61" s="142"/>
      <c r="G61" s="142"/>
      <c r="H61" s="142"/>
      <c r="I61" s="142"/>
      <c r="J61" s="188" t="s">
        <v>133</v>
      </c>
      <c r="K61" s="141" t="s">
        <v>134</v>
      </c>
      <c r="L61" s="141" t="s">
        <v>122</v>
      </c>
      <c r="M61" s="162">
        <v>32</v>
      </c>
      <c r="N61" s="141" t="s">
        <v>135</v>
      </c>
      <c r="O61" s="255" t="s">
        <v>145</v>
      </c>
      <c r="P61" s="144"/>
      <c r="Q61" s="141"/>
      <c r="R61" s="147">
        <v>5</v>
      </c>
      <c r="S61" s="258">
        <v>5</v>
      </c>
      <c r="T61" s="153">
        <v>9</v>
      </c>
      <c r="U61" s="156">
        <v>0</v>
      </c>
      <c r="V61" s="197" t="s">
        <v>168</v>
      </c>
      <c r="W61" s="197" t="s">
        <v>217</v>
      </c>
      <c r="X61" s="198" t="s">
        <v>218</v>
      </c>
      <c r="Y61" s="199" t="s">
        <v>219</v>
      </c>
      <c r="Z61" s="203" t="s">
        <v>153</v>
      </c>
      <c r="AA61" s="202">
        <v>2021130010279</v>
      </c>
      <c r="AB61" s="184" t="s">
        <v>197</v>
      </c>
      <c r="AC61" s="108" t="s">
        <v>198</v>
      </c>
      <c r="AD61" s="107" t="s">
        <v>199</v>
      </c>
      <c r="AE61" s="270">
        <v>1</v>
      </c>
      <c r="AF61" s="103">
        <v>1</v>
      </c>
      <c r="AG61" s="297">
        <v>2.40738649263222E-2</v>
      </c>
      <c r="AH61" s="277" t="s">
        <v>181</v>
      </c>
      <c r="AI61" s="270" t="s">
        <v>178</v>
      </c>
      <c r="AJ61" s="278">
        <v>360</v>
      </c>
      <c r="AK61" s="108">
        <v>1065570</v>
      </c>
      <c r="AL61" s="108">
        <v>1065570</v>
      </c>
      <c r="AM61" s="108" t="s">
        <v>174</v>
      </c>
      <c r="AN61" s="108" t="s">
        <v>319</v>
      </c>
      <c r="AO61" s="108" t="s">
        <v>239</v>
      </c>
      <c r="AP61" s="89">
        <v>0.348167028571429</v>
      </c>
      <c r="AQ61" s="269">
        <v>140000000</v>
      </c>
      <c r="AR61" s="108" t="s">
        <v>223</v>
      </c>
      <c r="AS61" s="274" t="s">
        <v>153</v>
      </c>
      <c r="AT61" s="276" t="s">
        <v>246</v>
      </c>
      <c r="AU61" s="270" t="s">
        <v>224</v>
      </c>
      <c r="AV61" s="270" t="s">
        <v>240</v>
      </c>
      <c r="AW61" s="307" t="s">
        <v>241</v>
      </c>
      <c r="AX61" s="108" t="str">
        <f t="shared" ref="AX61:AX66" si="15">+AO61</f>
        <v>1.2.2.0.00-076 - ICDE TELEFONÍA CONMUTADA</v>
      </c>
      <c r="AY61" s="270" t="str">
        <f>+AH61</f>
        <v>Enero</v>
      </c>
      <c r="AZ61" s="108" t="s">
        <v>310</v>
      </c>
      <c r="BA61" s="275"/>
      <c r="BB61" s="275"/>
      <c r="BC61" s="295" t="s">
        <v>300</v>
      </c>
    </row>
    <row r="62" spans="1:55" ht="198" customHeight="1" x14ac:dyDescent="0.3">
      <c r="A62" s="195"/>
      <c r="B62" s="160"/>
      <c r="C62" s="160"/>
      <c r="D62" s="142"/>
      <c r="E62" s="142"/>
      <c r="F62" s="142"/>
      <c r="G62" s="142"/>
      <c r="H62" s="142"/>
      <c r="I62" s="142"/>
      <c r="J62" s="188"/>
      <c r="K62" s="142"/>
      <c r="L62" s="142"/>
      <c r="M62" s="164"/>
      <c r="N62" s="142"/>
      <c r="O62" s="256"/>
      <c r="P62" s="145"/>
      <c r="Q62" s="142"/>
      <c r="R62" s="148"/>
      <c r="S62" s="259"/>
      <c r="T62" s="154"/>
      <c r="U62" s="157"/>
      <c r="V62" s="197"/>
      <c r="W62" s="197"/>
      <c r="X62" s="198"/>
      <c r="Y62" s="199"/>
      <c r="Z62" s="203"/>
      <c r="AA62" s="202"/>
      <c r="AB62" s="184"/>
      <c r="AC62" s="172" t="s">
        <v>404</v>
      </c>
      <c r="AD62" s="172" t="s">
        <v>200</v>
      </c>
      <c r="AE62" s="285">
        <v>1</v>
      </c>
      <c r="AF62" s="161">
        <v>0</v>
      </c>
      <c r="AG62" s="296">
        <v>0.87800824509858022</v>
      </c>
      <c r="AH62" s="286" t="s">
        <v>321</v>
      </c>
      <c r="AI62" s="285" t="s">
        <v>342</v>
      </c>
      <c r="AJ62" s="287">
        <v>120</v>
      </c>
      <c r="AK62" s="172">
        <v>1065570</v>
      </c>
      <c r="AL62" s="172">
        <v>1065570</v>
      </c>
      <c r="AM62" s="172" t="s">
        <v>174</v>
      </c>
      <c r="AN62" s="172" t="s">
        <v>319</v>
      </c>
      <c r="AO62" s="108" t="s">
        <v>289</v>
      </c>
      <c r="AP62" s="271">
        <v>0</v>
      </c>
      <c r="AQ62" s="269">
        <v>4910000000</v>
      </c>
      <c r="AR62" s="172" t="s">
        <v>223</v>
      </c>
      <c r="AS62" s="303" t="s">
        <v>153</v>
      </c>
      <c r="AT62" s="308" t="s">
        <v>246</v>
      </c>
      <c r="AU62" s="309" t="s">
        <v>224</v>
      </c>
      <c r="AV62" s="165" t="s">
        <v>225</v>
      </c>
      <c r="AW62" s="165" t="s">
        <v>344</v>
      </c>
      <c r="AX62" s="165" t="s">
        <v>239</v>
      </c>
      <c r="AY62" s="310" t="str">
        <f>+AH62</f>
        <v>Mayo</v>
      </c>
      <c r="AZ62" s="165" t="str">
        <f>+AZ64</f>
        <v>INFORMES DE SUPEVISIÓN
REGISTRO FOTOGRÁFICO
 CONTRATO SECOP 2</v>
      </c>
      <c r="BA62" s="275"/>
      <c r="BB62" s="275"/>
      <c r="BC62" s="311" t="str">
        <f>+BC64</f>
        <v>En mayo se contratará</v>
      </c>
    </row>
    <row r="63" spans="1:55" ht="59.4" x14ac:dyDescent="0.3">
      <c r="A63" s="195"/>
      <c r="B63" s="160"/>
      <c r="C63" s="160"/>
      <c r="D63" s="142"/>
      <c r="E63" s="142"/>
      <c r="F63" s="142"/>
      <c r="G63" s="142"/>
      <c r="H63" s="142"/>
      <c r="I63" s="142"/>
      <c r="J63" s="188"/>
      <c r="K63" s="143"/>
      <c r="L63" s="143"/>
      <c r="M63" s="163"/>
      <c r="N63" s="143"/>
      <c r="O63" s="257"/>
      <c r="P63" s="146"/>
      <c r="Q63" s="143"/>
      <c r="R63" s="149"/>
      <c r="S63" s="260"/>
      <c r="T63" s="155"/>
      <c r="U63" s="158"/>
      <c r="V63" s="197"/>
      <c r="W63" s="197"/>
      <c r="X63" s="198"/>
      <c r="Y63" s="199"/>
      <c r="Z63" s="203"/>
      <c r="AA63" s="202"/>
      <c r="AB63" s="184"/>
      <c r="AC63" s="172"/>
      <c r="AD63" s="172"/>
      <c r="AE63" s="285"/>
      <c r="AF63" s="161"/>
      <c r="AG63" s="296"/>
      <c r="AH63" s="286"/>
      <c r="AI63" s="285"/>
      <c r="AJ63" s="287"/>
      <c r="AK63" s="172"/>
      <c r="AL63" s="172"/>
      <c r="AM63" s="172"/>
      <c r="AN63" s="172"/>
      <c r="AO63" s="108" t="s">
        <v>362</v>
      </c>
      <c r="AP63" s="271"/>
      <c r="AQ63" s="269">
        <v>196000000</v>
      </c>
      <c r="AR63" s="172"/>
      <c r="AS63" s="305"/>
      <c r="AT63" s="312"/>
      <c r="AU63" s="313"/>
      <c r="AV63" s="166"/>
      <c r="AW63" s="166"/>
      <c r="AX63" s="166"/>
      <c r="AY63" s="314"/>
      <c r="AZ63" s="166"/>
      <c r="BA63" s="275"/>
      <c r="BB63" s="275"/>
      <c r="BC63" s="315"/>
    </row>
    <row r="64" spans="1:55" ht="178.2" x14ac:dyDescent="0.3">
      <c r="A64" s="195"/>
      <c r="B64" s="160"/>
      <c r="C64" s="160"/>
      <c r="D64" s="142"/>
      <c r="E64" s="142"/>
      <c r="F64" s="142"/>
      <c r="G64" s="142"/>
      <c r="H64" s="142"/>
      <c r="I64" s="142"/>
      <c r="J64" s="188"/>
      <c r="K64" s="98" t="s">
        <v>136</v>
      </c>
      <c r="L64" s="98" t="s">
        <v>122</v>
      </c>
      <c r="M64" s="98">
        <v>0</v>
      </c>
      <c r="N64" s="98" t="s">
        <v>137</v>
      </c>
      <c r="O64" s="98" t="s">
        <v>145</v>
      </c>
      <c r="P64" s="98"/>
      <c r="Q64" s="98"/>
      <c r="R64" s="99">
        <v>1000</v>
      </c>
      <c r="S64" s="100">
        <v>250</v>
      </c>
      <c r="T64" s="101">
        <v>1200</v>
      </c>
      <c r="U64" s="102">
        <v>0</v>
      </c>
      <c r="V64" s="197"/>
      <c r="W64" s="197"/>
      <c r="X64" s="198"/>
      <c r="Y64" s="199"/>
      <c r="Z64" s="189"/>
      <c r="AA64" s="187"/>
      <c r="AB64" s="185"/>
      <c r="AC64" s="109" t="s">
        <v>403</v>
      </c>
      <c r="AD64" s="107" t="s">
        <v>313</v>
      </c>
      <c r="AE64" s="270">
        <v>1</v>
      </c>
      <c r="AF64" s="103">
        <v>0</v>
      </c>
      <c r="AG64" s="297">
        <v>3.4391235609031741E-2</v>
      </c>
      <c r="AH64" s="277" t="s">
        <v>321</v>
      </c>
      <c r="AI64" s="270" t="s">
        <v>183</v>
      </c>
      <c r="AJ64" s="278">
        <v>60</v>
      </c>
      <c r="AK64" s="109">
        <v>1065570</v>
      </c>
      <c r="AL64" s="109">
        <v>1065570</v>
      </c>
      <c r="AM64" s="109" t="s">
        <v>174</v>
      </c>
      <c r="AN64" s="109" t="s">
        <v>319</v>
      </c>
      <c r="AO64" s="108" t="s">
        <v>239</v>
      </c>
      <c r="AP64" s="90">
        <v>0</v>
      </c>
      <c r="AQ64" s="269">
        <v>200000000</v>
      </c>
      <c r="AR64" s="108" t="s">
        <v>223</v>
      </c>
      <c r="AS64" s="274" t="s">
        <v>153</v>
      </c>
      <c r="AT64" s="276" t="s">
        <v>246</v>
      </c>
      <c r="AU64" s="270" t="s">
        <v>224</v>
      </c>
      <c r="AV64" s="270" t="s">
        <v>236</v>
      </c>
      <c r="AW64" s="109" t="s">
        <v>336</v>
      </c>
      <c r="AX64" s="108" t="s">
        <v>239</v>
      </c>
      <c r="AY64" s="270" t="str">
        <f t="shared" ref="AY64:AY66" si="16">+AH64</f>
        <v>Mayo</v>
      </c>
      <c r="AZ64" s="110" t="s">
        <v>296</v>
      </c>
      <c r="BA64" s="275"/>
      <c r="BB64" s="275"/>
      <c r="BC64" s="110" t="s">
        <v>383</v>
      </c>
    </row>
    <row r="65" spans="1:55" ht="138.6" x14ac:dyDescent="0.3">
      <c r="A65" s="195"/>
      <c r="B65" s="160"/>
      <c r="C65" s="160"/>
      <c r="D65" s="142"/>
      <c r="E65" s="142"/>
      <c r="F65" s="142"/>
      <c r="G65" s="142"/>
      <c r="H65" s="142"/>
      <c r="I65" s="142"/>
      <c r="J65" s="188"/>
      <c r="K65" s="141" t="s">
        <v>138</v>
      </c>
      <c r="L65" s="141" t="s">
        <v>122</v>
      </c>
      <c r="M65" s="162">
        <v>0</v>
      </c>
      <c r="N65" s="141" t="s">
        <v>139</v>
      </c>
      <c r="O65" s="144" t="s">
        <v>145</v>
      </c>
      <c r="P65" s="144"/>
      <c r="Q65" s="162"/>
      <c r="R65" s="147">
        <v>20</v>
      </c>
      <c r="S65" s="258">
        <v>5</v>
      </c>
      <c r="T65" s="153">
        <v>20</v>
      </c>
      <c r="U65" s="156">
        <v>0</v>
      </c>
      <c r="V65" s="197"/>
      <c r="W65" s="197"/>
      <c r="X65" s="198"/>
      <c r="Y65" s="199"/>
      <c r="Z65" s="189"/>
      <c r="AA65" s="187"/>
      <c r="AB65" s="185"/>
      <c r="AC65" s="108" t="s">
        <v>405</v>
      </c>
      <c r="AD65" s="107" t="s">
        <v>406</v>
      </c>
      <c r="AE65" s="270">
        <v>3</v>
      </c>
      <c r="AF65" s="103">
        <v>0</v>
      </c>
      <c r="AG65" s="297">
        <v>1.5476056024064282E-2</v>
      </c>
      <c r="AH65" s="277" t="s">
        <v>321</v>
      </c>
      <c r="AI65" s="270" t="s">
        <v>182</v>
      </c>
      <c r="AJ65" s="278">
        <v>60</v>
      </c>
      <c r="AK65" s="108">
        <v>1065570</v>
      </c>
      <c r="AL65" s="108">
        <v>1065570</v>
      </c>
      <c r="AM65" s="108" t="s">
        <v>174</v>
      </c>
      <c r="AN65" s="108" t="s">
        <v>319</v>
      </c>
      <c r="AO65" s="108" t="s">
        <v>289</v>
      </c>
      <c r="AP65" s="316">
        <v>0</v>
      </c>
      <c r="AQ65" s="269">
        <v>90000000</v>
      </c>
      <c r="AR65" s="108" t="s">
        <v>223</v>
      </c>
      <c r="AS65" s="274" t="s">
        <v>153</v>
      </c>
      <c r="AT65" s="276" t="s">
        <v>246</v>
      </c>
      <c r="AU65" s="270" t="s">
        <v>224</v>
      </c>
      <c r="AV65" s="110" t="s">
        <v>238</v>
      </c>
      <c r="AW65" s="110" t="s">
        <v>237</v>
      </c>
      <c r="AX65" s="108" t="str">
        <f t="shared" si="15"/>
        <v>1.3.3.2.00-93-037 RB RENDIMIENTOS FINANCIEROS ICLD</v>
      </c>
      <c r="AY65" s="270" t="str">
        <f t="shared" si="16"/>
        <v>Mayo</v>
      </c>
      <c r="AZ65" s="108" t="s">
        <v>231</v>
      </c>
      <c r="BA65" s="275"/>
      <c r="BB65" s="275"/>
      <c r="BC65" s="110" t="s">
        <v>383</v>
      </c>
    </row>
    <row r="66" spans="1:55" ht="84" x14ac:dyDescent="0.4">
      <c r="A66" s="195"/>
      <c r="B66" s="160"/>
      <c r="C66" s="160"/>
      <c r="D66" s="142"/>
      <c r="E66" s="142"/>
      <c r="F66" s="142"/>
      <c r="G66" s="142"/>
      <c r="H66" s="142"/>
      <c r="I66" s="142"/>
      <c r="J66" s="188"/>
      <c r="K66" s="143"/>
      <c r="L66" s="143"/>
      <c r="M66" s="163"/>
      <c r="N66" s="143"/>
      <c r="O66" s="146"/>
      <c r="P66" s="146"/>
      <c r="Q66" s="163"/>
      <c r="R66" s="149"/>
      <c r="S66" s="260"/>
      <c r="T66" s="155"/>
      <c r="U66" s="158"/>
      <c r="V66" s="197"/>
      <c r="W66" s="197"/>
      <c r="X66" s="198"/>
      <c r="Y66" s="199"/>
      <c r="Z66" s="189"/>
      <c r="AA66" s="187"/>
      <c r="AB66" s="185"/>
      <c r="AC66" s="108" t="s">
        <v>202</v>
      </c>
      <c r="AD66" s="107" t="s">
        <v>203</v>
      </c>
      <c r="AE66" s="270">
        <v>1</v>
      </c>
      <c r="AF66" s="103">
        <v>0</v>
      </c>
      <c r="AG66" s="297">
        <v>4.8050598342001503E-2</v>
      </c>
      <c r="AH66" s="277" t="s">
        <v>181</v>
      </c>
      <c r="AI66" s="270" t="s">
        <v>178</v>
      </c>
      <c r="AJ66" s="278">
        <v>360</v>
      </c>
      <c r="AK66" s="108">
        <v>1065570</v>
      </c>
      <c r="AL66" s="108">
        <v>1065570</v>
      </c>
      <c r="AM66" s="108" t="s">
        <v>174</v>
      </c>
      <c r="AN66" s="108" t="s">
        <v>319</v>
      </c>
      <c r="AO66" s="108" t="s">
        <v>362</v>
      </c>
      <c r="AP66" s="89">
        <v>0</v>
      </c>
      <c r="AQ66" s="269">
        <v>279435138</v>
      </c>
      <c r="AR66" s="108" t="s">
        <v>223</v>
      </c>
      <c r="AS66" s="274" t="s">
        <v>153</v>
      </c>
      <c r="AT66" s="276" t="s">
        <v>246</v>
      </c>
      <c r="AU66" s="270" t="s">
        <v>228</v>
      </c>
      <c r="AV66" s="317"/>
      <c r="AW66" s="317"/>
      <c r="AX66" s="283" t="str">
        <f t="shared" si="15"/>
        <v>1.2.2.0.00-076 - ICDE TELEFONÍA BÁSICA CONMUTADA</v>
      </c>
      <c r="AY66" s="270" t="str">
        <f t="shared" si="16"/>
        <v>Enero</v>
      </c>
      <c r="AZ66" s="108" t="s">
        <v>242</v>
      </c>
      <c r="BA66" s="275"/>
      <c r="BB66" s="275"/>
      <c r="BC66" s="110"/>
    </row>
    <row r="67" spans="1:55" ht="175.5" customHeight="1" x14ac:dyDescent="0.3">
      <c r="A67" s="195"/>
      <c r="B67" s="160"/>
      <c r="C67" s="160"/>
      <c r="D67" s="142"/>
      <c r="E67" s="142"/>
      <c r="F67" s="142"/>
      <c r="G67" s="142"/>
      <c r="H67" s="142"/>
      <c r="I67" s="142"/>
      <c r="J67" s="188" t="s">
        <v>140</v>
      </c>
      <c r="K67" s="141" t="s">
        <v>141</v>
      </c>
      <c r="L67" s="141" t="s">
        <v>122</v>
      </c>
      <c r="M67" s="141">
        <v>18570</v>
      </c>
      <c r="N67" s="141" t="s">
        <v>142</v>
      </c>
      <c r="O67" s="141"/>
      <c r="P67" s="144" t="s">
        <v>145</v>
      </c>
      <c r="Q67" s="141" t="s">
        <v>147</v>
      </c>
      <c r="R67" s="147">
        <v>20000</v>
      </c>
      <c r="S67" s="258">
        <v>5000</v>
      </c>
      <c r="T67" s="153">
        <v>43008</v>
      </c>
      <c r="U67" s="261">
        <f>1196+1781+571</f>
        <v>3548</v>
      </c>
      <c r="V67" s="197" t="s">
        <v>168</v>
      </c>
      <c r="W67" s="197" t="s">
        <v>217</v>
      </c>
      <c r="X67" s="197" t="s">
        <v>218</v>
      </c>
      <c r="Y67" s="197" t="s">
        <v>219</v>
      </c>
      <c r="Z67" s="188" t="s">
        <v>154</v>
      </c>
      <c r="AA67" s="186">
        <v>2021130010176</v>
      </c>
      <c r="AB67" s="188" t="s">
        <v>204</v>
      </c>
      <c r="AC67" s="107" t="s">
        <v>407</v>
      </c>
      <c r="AD67" s="109" t="s">
        <v>408</v>
      </c>
      <c r="AE67" s="109">
        <v>1</v>
      </c>
      <c r="AF67" s="103">
        <v>0</v>
      </c>
      <c r="AG67" s="297">
        <v>0.1452022248810472</v>
      </c>
      <c r="AH67" s="277" t="s">
        <v>321</v>
      </c>
      <c r="AI67" s="277" t="s">
        <v>178</v>
      </c>
      <c r="AJ67" s="109">
        <v>210</v>
      </c>
      <c r="AK67" s="109">
        <v>1065570</v>
      </c>
      <c r="AL67" s="109">
        <v>1065570</v>
      </c>
      <c r="AM67" s="109" t="s">
        <v>174</v>
      </c>
      <c r="AN67" s="109" t="s">
        <v>319</v>
      </c>
      <c r="AO67" s="108" t="s">
        <v>220</v>
      </c>
      <c r="AP67" s="89">
        <v>0</v>
      </c>
      <c r="AQ67" s="269">
        <v>150000000</v>
      </c>
      <c r="AR67" s="108" t="s">
        <v>223</v>
      </c>
      <c r="AS67" s="318" t="s">
        <v>154</v>
      </c>
      <c r="AT67" s="295" t="s">
        <v>247</v>
      </c>
      <c r="AU67" s="307" t="s">
        <v>224</v>
      </c>
      <c r="AV67" s="108" t="s">
        <v>225</v>
      </c>
      <c r="AW67" s="108" t="s">
        <v>226</v>
      </c>
      <c r="AX67" s="108" t="str">
        <f>+AO67</f>
        <v>1.3.2.3.11-037 - RF ICLD</v>
      </c>
      <c r="AY67" s="319" t="str">
        <f>+AH67</f>
        <v>Mayo</v>
      </c>
      <c r="AZ67" s="295" t="str">
        <f>+AZ64</f>
        <v>INFORMES DE SUPEVISIÓN
REGISTRO FOTOGRÁFICO
 CONTRATO SECOP 2</v>
      </c>
      <c r="BA67" s="275"/>
      <c r="BB67" s="275"/>
      <c r="BC67" s="110" t="s">
        <v>383</v>
      </c>
    </row>
    <row r="68" spans="1:55" ht="133.5" customHeight="1" x14ac:dyDescent="0.3">
      <c r="A68" s="195"/>
      <c r="B68" s="160"/>
      <c r="C68" s="160"/>
      <c r="D68" s="142"/>
      <c r="E68" s="142"/>
      <c r="F68" s="142"/>
      <c r="G68" s="142"/>
      <c r="H68" s="142"/>
      <c r="I68" s="142"/>
      <c r="J68" s="188"/>
      <c r="K68" s="142"/>
      <c r="L68" s="142"/>
      <c r="M68" s="142"/>
      <c r="N68" s="142"/>
      <c r="O68" s="142"/>
      <c r="P68" s="145"/>
      <c r="Q68" s="142"/>
      <c r="R68" s="148"/>
      <c r="S68" s="259"/>
      <c r="T68" s="154"/>
      <c r="U68" s="262"/>
      <c r="V68" s="197"/>
      <c r="W68" s="197"/>
      <c r="X68" s="197"/>
      <c r="Y68" s="197"/>
      <c r="Z68" s="188"/>
      <c r="AA68" s="186"/>
      <c r="AB68" s="188"/>
      <c r="AC68" s="165" t="s">
        <v>409</v>
      </c>
      <c r="AD68" s="165" t="s">
        <v>410</v>
      </c>
      <c r="AE68" s="165">
        <v>1</v>
      </c>
      <c r="AF68" s="167">
        <v>0</v>
      </c>
      <c r="AG68" s="302">
        <v>0.41572030782921909</v>
      </c>
      <c r="AH68" s="320" t="s">
        <v>321</v>
      </c>
      <c r="AI68" s="320" t="s">
        <v>178</v>
      </c>
      <c r="AJ68" s="321">
        <f>+AJ67</f>
        <v>210</v>
      </c>
      <c r="AK68" s="321">
        <v>1065570</v>
      </c>
      <c r="AL68" s="321">
        <v>1065570</v>
      </c>
      <c r="AM68" s="320" t="s">
        <v>174</v>
      </c>
      <c r="AN68" s="320" t="s">
        <v>319</v>
      </c>
      <c r="AO68" s="108" t="s">
        <v>289</v>
      </c>
      <c r="AP68" s="89">
        <v>0</v>
      </c>
      <c r="AQ68" s="269">
        <v>464484973.33999997</v>
      </c>
      <c r="AR68" s="108" t="s">
        <v>223</v>
      </c>
      <c r="AS68" s="303" t="s">
        <v>154</v>
      </c>
      <c r="AT68" s="303" t="s">
        <v>247</v>
      </c>
      <c r="AU68" s="303" t="s">
        <v>224</v>
      </c>
      <c r="AV68" s="303" t="s">
        <v>225</v>
      </c>
      <c r="AW68" s="303" t="s">
        <v>226</v>
      </c>
      <c r="AX68" s="108" t="s">
        <v>289</v>
      </c>
      <c r="AY68" s="310" t="s">
        <v>321</v>
      </c>
      <c r="AZ68" s="308" t="s">
        <v>296</v>
      </c>
      <c r="BA68" s="275"/>
      <c r="BB68" s="275"/>
      <c r="BC68" s="308" t="s">
        <v>383</v>
      </c>
    </row>
    <row r="69" spans="1:55" ht="133.5" customHeight="1" x14ac:dyDescent="0.3">
      <c r="A69" s="195"/>
      <c r="B69" s="160"/>
      <c r="C69" s="160"/>
      <c r="D69" s="142"/>
      <c r="E69" s="142"/>
      <c r="F69" s="142"/>
      <c r="G69" s="142"/>
      <c r="H69" s="142"/>
      <c r="I69" s="142"/>
      <c r="J69" s="188"/>
      <c r="K69" s="142"/>
      <c r="L69" s="142"/>
      <c r="M69" s="142"/>
      <c r="N69" s="142"/>
      <c r="O69" s="142"/>
      <c r="P69" s="145"/>
      <c r="Q69" s="142"/>
      <c r="R69" s="148"/>
      <c r="S69" s="259"/>
      <c r="T69" s="154"/>
      <c r="U69" s="262"/>
      <c r="V69" s="197"/>
      <c r="W69" s="197"/>
      <c r="X69" s="197"/>
      <c r="Y69" s="197"/>
      <c r="Z69" s="188"/>
      <c r="AA69" s="186"/>
      <c r="AB69" s="188"/>
      <c r="AC69" s="171"/>
      <c r="AD69" s="171"/>
      <c r="AE69" s="171"/>
      <c r="AF69" s="170"/>
      <c r="AG69" s="323"/>
      <c r="AH69" s="324"/>
      <c r="AI69" s="324"/>
      <c r="AJ69" s="325"/>
      <c r="AK69" s="325"/>
      <c r="AL69" s="325"/>
      <c r="AM69" s="324"/>
      <c r="AN69" s="324"/>
      <c r="AO69" s="108" t="s">
        <v>302</v>
      </c>
      <c r="AP69" s="89">
        <v>0</v>
      </c>
      <c r="AQ69" s="269">
        <v>71642528.060000002</v>
      </c>
      <c r="AR69" s="108" t="s">
        <v>223</v>
      </c>
      <c r="AS69" s="326"/>
      <c r="AT69" s="326"/>
      <c r="AU69" s="326"/>
      <c r="AV69" s="326"/>
      <c r="AW69" s="326"/>
      <c r="AX69" s="108" t="s">
        <v>302</v>
      </c>
      <c r="AY69" s="322"/>
      <c r="AZ69" s="327"/>
      <c r="BA69" s="275"/>
      <c r="BB69" s="275"/>
      <c r="BC69" s="327"/>
    </row>
    <row r="70" spans="1:55" ht="133.5" customHeight="1" x14ac:dyDescent="0.3">
      <c r="A70" s="195"/>
      <c r="B70" s="160"/>
      <c r="C70" s="160"/>
      <c r="D70" s="142"/>
      <c r="E70" s="142"/>
      <c r="F70" s="142"/>
      <c r="G70" s="142"/>
      <c r="H70" s="142"/>
      <c r="I70" s="142"/>
      <c r="J70" s="188"/>
      <c r="K70" s="142"/>
      <c r="L70" s="142"/>
      <c r="M70" s="142"/>
      <c r="N70" s="142"/>
      <c r="O70" s="142"/>
      <c r="P70" s="145"/>
      <c r="Q70" s="142"/>
      <c r="R70" s="148"/>
      <c r="S70" s="259"/>
      <c r="T70" s="154"/>
      <c r="U70" s="262"/>
      <c r="V70" s="197"/>
      <c r="W70" s="197"/>
      <c r="X70" s="197"/>
      <c r="Y70" s="197"/>
      <c r="Z70" s="188"/>
      <c r="AA70" s="186"/>
      <c r="AB70" s="188"/>
      <c r="AC70" s="166"/>
      <c r="AD70" s="166"/>
      <c r="AE70" s="166"/>
      <c r="AF70" s="168"/>
      <c r="AG70" s="304"/>
      <c r="AH70" s="328"/>
      <c r="AI70" s="328"/>
      <c r="AJ70" s="329"/>
      <c r="AK70" s="329"/>
      <c r="AL70" s="329"/>
      <c r="AM70" s="328"/>
      <c r="AN70" s="328"/>
      <c r="AO70" s="108" t="s">
        <v>301</v>
      </c>
      <c r="AP70" s="89">
        <v>0</v>
      </c>
      <c r="AQ70" s="269">
        <v>313302757.39999998</v>
      </c>
      <c r="AR70" s="108" t="s">
        <v>223</v>
      </c>
      <c r="AS70" s="305"/>
      <c r="AT70" s="305"/>
      <c r="AU70" s="305"/>
      <c r="AV70" s="305"/>
      <c r="AW70" s="305"/>
      <c r="AX70" s="108" t="s">
        <v>301</v>
      </c>
      <c r="AY70" s="313"/>
      <c r="AZ70" s="312"/>
      <c r="BA70" s="275"/>
      <c r="BB70" s="275"/>
      <c r="BC70" s="312"/>
    </row>
    <row r="71" spans="1:55" ht="51.75" customHeight="1" x14ac:dyDescent="0.3">
      <c r="A71" s="195"/>
      <c r="B71" s="160"/>
      <c r="C71" s="160"/>
      <c r="D71" s="142"/>
      <c r="E71" s="142"/>
      <c r="F71" s="142"/>
      <c r="G71" s="142"/>
      <c r="H71" s="142"/>
      <c r="I71" s="142"/>
      <c r="J71" s="188"/>
      <c r="K71" s="142"/>
      <c r="L71" s="142"/>
      <c r="M71" s="142"/>
      <c r="N71" s="142"/>
      <c r="O71" s="142"/>
      <c r="P71" s="145"/>
      <c r="Q71" s="142"/>
      <c r="R71" s="148"/>
      <c r="S71" s="259"/>
      <c r="T71" s="154"/>
      <c r="U71" s="262"/>
      <c r="V71" s="197"/>
      <c r="W71" s="197"/>
      <c r="X71" s="197"/>
      <c r="Y71" s="197"/>
      <c r="Z71" s="188"/>
      <c r="AA71" s="186"/>
      <c r="AB71" s="188"/>
      <c r="AC71" s="159" t="s">
        <v>411</v>
      </c>
      <c r="AD71" s="159" t="s">
        <v>185</v>
      </c>
      <c r="AE71" s="172">
        <v>30</v>
      </c>
      <c r="AF71" s="161">
        <v>22</v>
      </c>
      <c r="AG71" s="296">
        <v>0.51086807829387848</v>
      </c>
      <c r="AH71" s="286" t="s">
        <v>324</v>
      </c>
      <c r="AI71" s="285" t="s">
        <v>178</v>
      </c>
      <c r="AJ71" s="287">
        <v>300</v>
      </c>
      <c r="AK71" s="172">
        <v>1065570</v>
      </c>
      <c r="AL71" s="172">
        <v>1065570</v>
      </c>
      <c r="AM71" s="172" t="s">
        <v>174</v>
      </c>
      <c r="AN71" s="172" t="s">
        <v>319</v>
      </c>
      <c r="AO71" s="108" t="s">
        <v>220</v>
      </c>
      <c r="AP71" s="89">
        <f>277200000/AQ71</f>
        <v>0.97991228597268076</v>
      </c>
      <c r="AQ71" s="269">
        <v>282882462</v>
      </c>
      <c r="AR71" s="108" t="s">
        <v>223</v>
      </c>
      <c r="AS71" s="289" t="s">
        <v>154</v>
      </c>
      <c r="AT71" s="291" t="s">
        <v>247</v>
      </c>
      <c r="AU71" s="285" t="s">
        <v>224</v>
      </c>
      <c r="AV71" s="172" t="s">
        <v>229</v>
      </c>
      <c r="AW71" s="172" t="s">
        <v>230</v>
      </c>
      <c r="AX71" s="108" t="s">
        <v>220</v>
      </c>
      <c r="AY71" s="285" t="str">
        <f>+AH71</f>
        <v>Marzo</v>
      </c>
      <c r="AZ71" s="172" t="s">
        <v>412</v>
      </c>
      <c r="BA71" s="275"/>
      <c r="BB71" s="275"/>
      <c r="BC71" s="291" t="s">
        <v>288</v>
      </c>
    </row>
    <row r="72" spans="1:55" ht="102" customHeight="1" x14ac:dyDescent="0.3">
      <c r="A72" s="195"/>
      <c r="B72" s="160"/>
      <c r="C72" s="160"/>
      <c r="D72" s="142"/>
      <c r="E72" s="142"/>
      <c r="F72" s="142"/>
      <c r="G72" s="142"/>
      <c r="H72" s="142"/>
      <c r="I72" s="142"/>
      <c r="J72" s="188"/>
      <c r="K72" s="143"/>
      <c r="L72" s="143"/>
      <c r="M72" s="143"/>
      <c r="N72" s="143"/>
      <c r="O72" s="143"/>
      <c r="P72" s="146"/>
      <c r="Q72" s="143"/>
      <c r="R72" s="149"/>
      <c r="S72" s="260"/>
      <c r="T72" s="155"/>
      <c r="U72" s="263"/>
      <c r="V72" s="197"/>
      <c r="W72" s="197"/>
      <c r="X72" s="197"/>
      <c r="Y72" s="197"/>
      <c r="Z72" s="188"/>
      <c r="AA72" s="186"/>
      <c r="AB72" s="188"/>
      <c r="AC72" s="159"/>
      <c r="AD72" s="159"/>
      <c r="AE72" s="172"/>
      <c r="AF72" s="161"/>
      <c r="AG72" s="296"/>
      <c r="AH72" s="286"/>
      <c r="AI72" s="285"/>
      <c r="AJ72" s="287"/>
      <c r="AK72" s="172"/>
      <c r="AL72" s="172"/>
      <c r="AM72" s="172"/>
      <c r="AN72" s="172"/>
      <c r="AO72" s="108" t="s">
        <v>327</v>
      </c>
      <c r="AP72" s="89">
        <f>196800000/AQ72</f>
        <v>0.75413651928013625</v>
      </c>
      <c r="AQ72" s="269">
        <v>260960708</v>
      </c>
      <c r="AR72" s="108" t="s">
        <v>223</v>
      </c>
      <c r="AS72" s="289"/>
      <c r="AT72" s="291"/>
      <c r="AU72" s="285"/>
      <c r="AV72" s="172"/>
      <c r="AW72" s="172"/>
      <c r="AX72" s="108" t="s">
        <v>301</v>
      </c>
      <c r="AY72" s="285"/>
      <c r="AZ72" s="172"/>
      <c r="BA72" s="275"/>
      <c r="BB72" s="275"/>
      <c r="BC72" s="291"/>
    </row>
    <row r="73" spans="1:55" ht="118.8" x14ac:dyDescent="0.3">
      <c r="A73" s="196"/>
      <c r="B73" s="160"/>
      <c r="C73" s="160"/>
      <c r="D73" s="143"/>
      <c r="E73" s="143"/>
      <c r="F73" s="143"/>
      <c r="G73" s="143"/>
      <c r="H73" s="143"/>
      <c r="I73" s="143"/>
      <c r="J73" s="188"/>
      <c r="K73" s="33" t="s">
        <v>143</v>
      </c>
      <c r="L73" s="53" t="s">
        <v>122</v>
      </c>
      <c r="M73" s="56">
        <v>0</v>
      </c>
      <c r="N73" s="53" t="s">
        <v>144</v>
      </c>
      <c r="O73" s="52"/>
      <c r="P73" s="52" t="s">
        <v>145</v>
      </c>
      <c r="Q73" s="53" t="s">
        <v>147</v>
      </c>
      <c r="R73" s="55">
        <v>2000</v>
      </c>
      <c r="S73" s="91">
        <v>500</v>
      </c>
      <c r="T73" s="54">
        <v>7211</v>
      </c>
      <c r="U73" s="67">
        <f>372+269+44</f>
        <v>685</v>
      </c>
      <c r="V73" s="197"/>
      <c r="W73" s="197"/>
      <c r="X73" s="197"/>
      <c r="Y73" s="197"/>
      <c r="Z73" s="189"/>
      <c r="AA73" s="187"/>
      <c r="AB73" s="189"/>
      <c r="AC73" s="159"/>
      <c r="AD73" s="159"/>
      <c r="AE73" s="172"/>
      <c r="AF73" s="161"/>
      <c r="AG73" s="296"/>
      <c r="AH73" s="286"/>
      <c r="AI73" s="285"/>
      <c r="AJ73" s="287"/>
      <c r="AK73" s="172"/>
      <c r="AL73" s="172"/>
      <c r="AM73" s="172"/>
      <c r="AN73" s="172"/>
      <c r="AO73" s="108" t="s">
        <v>289</v>
      </c>
      <c r="AP73" s="89">
        <v>0</v>
      </c>
      <c r="AQ73" s="269">
        <v>500000000</v>
      </c>
      <c r="AR73" s="108" t="s">
        <v>223</v>
      </c>
      <c r="AS73" s="289"/>
      <c r="AT73" s="291"/>
      <c r="AU73" s="285"/>
      <c r="AV73" s="172"/>
      <c r="AW73" s="172"/>
      <c r="AX73" s="108" t="s">
        <v>302</v>
      </c>
      <c r="AY73" s="285"/>
      <c r="AZ73" s="172"/>
      <c r="BA73" s="275"/>
      <c r="BB73" s="275"/>
      <c r="BC73" s="291"/>
    </row>
    <row r="74" spans="1:55" ht="356.4" x14ac:dyDescent="0.45">
      <c r="A74" s="48"/>
      <c r="B74" s="20"/>
      <c r="C74" s="20"/>
      <c r="D74" s="30"/>
      <c r="E74" s="30"/>
      <c r="F74" s="30"/>
      <c r="G74" s="30"/>
      <c r="H74" s="30"/>
      <c r="I74" s="30"/>
      <c r="J74" s="20"/>
      <c r="K74" s="33"/>
      <c r="L74" s="53"/>
      <c r="M74" s="56"/>
      <c r="N74" s="53"/>
      <c r="O74" s="56"/>
      <c r="P74" s="56"/>
      <c r="Q74" s="56"/>
      <c r="R74" s="26"/>
      <c r="S74" s="92"/>
      <c r="T74" s="27"/>
      <c r="U74" s="68"/>
      <c r="V74" s="60" t="s">
        <v>250</v>
      </c>
      <c r="W74" s="60" t="s">
        <v>251</v>
      </c>
      <c r="X74" s="60" t="s">
        <v>252</v>
      </c>
      <c r="Y74" s="60" t="s">
        <v>253</v>
      </c>
      <c r="Z74" s="28" t="s">
        <v>155</v>
      </c>
      <c r="AA74" s="31" t="s">
        <v>205</v>
      </c>
      <c r="AB74" s="32" t="s">
        <v>206</v>
      </c>
      <c r="AC74" s="108" t="s">
        <v>390</v>
      </c>
      <c r="AD74" s="107" t="s">
        <v>391</v>
      </c>
      <c r="AE74" s="270">
        <v>1</v>
      </c>
      <c r="AF74" s="103">
        <v>1</v>
      </c>
      <c r="AG74" s="330">
        <v>1</v>
      </c>
      <c r="AH74" s="277" t="s">
        <v>181</v>
      </c>
      <c r="AI74" s="270" t="s">
        <v>181</v>
      </c>
      <c r="AJ74" s="278">
        <v>30</v>
      </c>
      <c r="AK74" s="270" t="s">
        <v>205</v>
      </c>
      <c r="AL74" s="270" t="s">
        <v>205</v>
      </c>
      <c r="AM74" s="109" t="s">
        <v>174</v>
      </c>
      <c r="AN74" s="109" t="s">
        <v>319</v>
      </c>
      <c r="AO74" s="270" t="s">
        <v>205</v>
      </c>
      <c r="AP74" s="270" t="s">
        <v>205</v>
      </c>
      <c r="AQ74" s="270" t="s">
        <v>205</v>
      </c>
      <c r="AR74" s="270" t="s">
        <v>205</v>
      </c>
      <c r="AS74" s="270" t="s">
        <v>205</v>
      </c>
      <c r="AT74" s="270" t="s">
        <v>205</v>
      </c>
      <c r="AU74" s="270" t="s">
        <v>228</v>
      </c>
      <c r="AV74" s="317"/>
      <c r="AW74" s="317"/>
      <c r="AX74" s="282"/>
      <c r="AY74" s="282"/>
      <c r="AZ74" s="282"/>
      <c r="BA74" s="331" t="s">
        <v>254</v>
      </c>
      <c r="BB74" s="332" t="s">
        <v>255</v>
      </c>
      <c r="BC74" s="333" t="s">
        <v>303</v>
      </c>
    </row>
    <row r="75" spans="1:55" ht="409.6" x14ac:dyDescent="0.45">
      <c r="A75" s="48"/>
      <c r="B75" s="20"/>
      <c r="C75" s="20"/>
      <c r="D75" s="30"/>
      <c r="E75" s="30"/>
      <c r="F75" s="30"/>
      <c r="G75" s="30"/>
      <c r="H75" s="30"/>
      <c r="I75" s="30"/>
      <c r="J75" s="20"/>
      <c r="K75" s="33"/>
      <c r="L75" s="53"/>
      <c r="M75" s="56"/>
      <c r="N75" s="53"/>
      <c r="O75" s="56"/>
      <c r="P75" s="56"/>
      <c r="Q75" s="56"/>
      <c r="R75" s="26"/>
      <c r="S75" s="92"/>
      <c r="T75" s="27"/>
      <c r="U75" s="68"/>
      <c r="V75" s="60" t="s">
        <v>256</v>
      </c>
      <c r="W75" s="60" t="s">
        <v>257</v>
      </c>
      <c r="X75" s="60" t="s">
        <v>258</v>
      </c>
      <c r="Y75" s="62" t="s">
        <v>259</v>
      </c>
      <c r="Z75" s="28" t="s">
        <v>156</v>
      </c>
      <c r="AA75" s="31" t="s">
        <v>205</v>
      </c>
      <c r="AB75" s="32" t="s">
        <v>206</v>
      </c>
      <c r="AC75" s="108" t="s">
        <v>392</v>
      </c>
      <c r="AD75" s="107" t="s">
        <v>207</v>
      </c>
      <c r="AE75" s="270">
        <v>1</v>
      </c>
      <c r="AF75" s="103">
        <v>1</v>
      </c>
      <c r="AG75" s="109">
        <v>1</v>
      </c>
      <c r="AH75" s="277" t="s">
        <v>181</v>
      </c>
      <c r="AI75" s="270" t="s">
        <v>181</v>
      </c>
      <c r="AJ75" s="278">
        <v>30</v>
      </c>
      <c r="AK75" s="270" t="s">
        <v>205</v>
      </c>
      <c r="AL75" s="270" t="s">
        <v>205</v>
      </c>
      <c r="AM75" s="109" t="s">
        <v>174</v>
      </c>
      <c r="AN75" s="109" t="s">
        <v>319</v>
      </c>
      <c r="AO75" s="270" t="s">
        <v>205</v>
      </c>
      <c r="AP75" s="270" t="s">
        <v>205</v>
      </c>
      <c r="AQ75" s="270" t="s">
        <v>205</v>
      </c>
      <c r="AR75" s="270" t="s">
        <v>205</v>
      </c>
      <c r="AS75" s="270" t="s">
        <v>205</v>
      </c>
      <c r="AT75" s="270" t="s">
        <v>205</v>
      </c>
      <c r="AU75" s="270" t="s">
        <v>228</v>
      </c>
      <c r="AV75" s="317"/>
      <c r="AW75" s="317"/>
      <c r="AX75" s="282"/>
      <c r="AY75" s="282"/>
      <c r="AZ75" s="282"/>
      <c r="BA75" s="109" t="s">
        <v>260</v>
      </c>
      <c r="BB75" s="334" t="s">
        <v>261</v>
      </c>
      <c r="BC75" s="333" t="s">
        <v>303</v>
      </c>
    </row>
    <row r="76" spans="1:55" ht="257.39999999999998" x14ac:dyDescent="0.45">
      <c r="A76" s="48"/>
      <c r="B76" s="20"/>
      <c r="C76" s="20"/>
      <c r="D76" s="30"/>
      <c r="E76" s="30"/>
      <c r="F76" s="30"/>
      <c r="G76" s="30"/>
      <c r="H76" s="30"/>
      <c r="I76" s="30"/>
      <c r="J76" s="20"/>
      <c r="K76" s="24"/>
      <c r="L76" s="29"/>
      <c r="M76" s="25"/>
      <c r="N76" s="29"/>
      <c r="O76" s="25"/>
      <c r="P76" s="25"/>
      <c r="Q76" s="25"/>
      <c r="R76" s="26"/>
      <c r="S76" s="92"/>
      <c r="T76" s="27"/>
      <c r="U76" s="68"/>
      <c r="V76" s="63" t="s">
        <v>262</v>
      </c>
      <c r="W76" s="63" t="s">
        <v>263</v>
      </c>
      <c r="X76" s="63" t="s">
        <v>264</v>
      </c>
      <c r="Y76" s="64" t="s">
        <v>265</v>
      </c>
      <c r="Z76" s="28" t="s">
        <v>157</v>
      </c>
      <c r="AA76" s="31" t="s">
        <v>205</v>
      </c>
      <c r="AB76" s="32" t="s">
        <v>206</v>
      </c>
      <c r="AC76" s="108" t="s">
        <v>393</v>
      </c>
      <c r="AD76" s="107" t="s">
        <v>208</v>
      </c>
      <c r="AE76" s="270">
        <v>1</v>
      </c>
      <c r="AF76" s="103">
        <v>1</v>
      </c>
      <c r="AG76" s="109">
        <v>1</v>
      </c>
      <c r="AH76" s="277" t="s">
        <v>181</v>
      </c>
      <c r="AI76" s="270" t="s">
        <v>181</v>
      </c>
      <c r="AJ76" s="278">
        <v>30</v>
      </c>
      <c r="AK76" s="270" t="s">
        <v>205</v>
      </c>
      <c r="AL76" s="270" t="s">
        <v>205</v>
      </c>
      <c r="AM76" s="109" t="s">
        <v>174</v>
      </c>
      <c r="AN76" s="109" t="s">
        <v>319</v>
      </c>
      <c r="AO76" s="270" t="s">
        <v>205</v>
      </c>
      <c r="AP76" s="270" t="s">
        <v>205</v>
      </c>
      <c r="AQ76" s="270" t="s">
        <v>205</v>
      </c>
      <c r="AR76" s="270" t="s">
        <v>205</v>
      </c>
      <c r="AS76" s="270" t="s">
        <v>205</v>
      </c>
      <c r="AT76" s="270" t="s">
        <v>205</v>
      </c>
      <c r="AU76" s="270" t="s">
        <v>228</v>
      </c>
      <c r="AV76" s="317"/>
      <c r="AW76" s="317"/>
      <c r="AX76" s="282"/>
      <c r="AY76" s="282"/>
      <c r="AZ76" s="282"/>
      <c r="BA76" s="331" t="s">
        <v>266</v>
      </c>
      <c r="BB76" s="332" t="s">
        <v>267</v>
      </c>
      <c r="BC76" s="333" t="s">
        <v>303</v>
      </c>
    </row>
    <row r="77" spans="1:55" ht="257.39999999999998" x14ac:dyDescent="0.45">
      <c r="A77" s="48"/>
      <c r="B77" s="20"/>
      <c r="C77" s="20"/>
      <c r="D77" s="30"/>
      <c r="E77" s="30"/>
      <c r="F77" s="30"/>
      <c r="G77" s="30"/>
      <c r="H77" s="30"/>
      <c r="I77" s="30"/>
      <c r="J77" s="20"/>
      <c r="K77" s="24"/>
      <c r="L77" s="29"/>
      <c r="M77" s="25"/>
      <c r="N77" s="29"/>
      <c r="O77" s="25"/>
      <c r="P77" s="25"/>
      <c r="Q77" s="25"/>
      <c r="R77" s="26"/>
      <c r="S77" s="92"/>
      <c r="T77" s="27"/>
      <c r="U77" s="68"/>
      <c r="V77" s="63" t="s">
        <v>262</v>
      </c>
      <c r="W77" s="63" t="s">
        <v>263</v>
      </c>
      <c r="X77" s="63" t="s">
        <v>264</v>
      </c>
      <c r="Y77" s="64" t="s">
        <v>265</v>
      </c>
      <c r="Z77" s="28" t="s">
        <v>158</v>
      </c>
      <c r="AA77" s="31" t="s">
        <v>205</v>
      </c>
      <c r="AB77" s="32" t="s">
        <v>206</v>
      </c>
      <c r="AC77" s="108" t="s">
        <v>394</v>
      </c>
      <c r="AD77" s="107" t="s">
        <v>389</v>
      </c>
      <c r="AE77" s="270">
        <v>1</v>
      </c>
      <c r="AF77" s="103">
        <v>1</v>
      </c>
      <c r="AG77" s="109">
        <v>1</v>
      </c>
      <c r="AH77" s="277" t="s">
        <v>181</v>
      </c>
      <c r="AI77" s="270" t="s">
        <v>181</v>
      </c>
      <c r="AJ77" s="278">
        <v>30</v>
      </c>
      <c r="AK77" s="270" t="s">
        <v>205</v>
      </c>
      <c r="AL77" s="270" t="s">
        <v>205</v>
      </c>
      <c r="AM77" s="109" t="s">
        <v>174</v>
      </c>
      <c r="AN77" s="109" t="s">
        <v>319</v>
      </c>
      <c r="AO77" s="270" t="s">
        <v>205</v>
      </c>
      <c r="AP77" s="270" t="s">
        <v>205</v>
      </c>
      <c r="AQ77" s="270" t="s">
        <v>205</v>
      </c>
      <c r="AR77" s="270" t="s">
        <v>205</v>
      </c>
      <c r="AS77" s="270" t="s">
        <v>205</v>
      </c>
      <c r="AT77" s="270" t="s">
        <v>205</v>
      </c>
      <c r="AU77" s="270" t="s">
        <v>228</v>
      </c>
      <c r="AV77" s="282"/>
      <c r="AW77" s="282"/>
      <c r="AX77" s="282"/>
      <c r="AY77" s="282"/>
      <c r="AZ77" s="282"/>
      <c r="BA77" s="331" t="s">
        <v>266</v>
      </c>
      <c r="BB77" s="332" t="s">
        <v>267</v>
      </c>
      <c r="BC77" s="333" t="s">
        <v>303</v>
      </c>
    </row>
    <row r="78" spans="1:55" ht="257.39999999999998" x14ac:dyDescent="0.45">
      <c r="A78" s="48"/>
      <c r="B78" s="20"/>
      <c r="C78" s="20"/>
      <c r="D78" s="30"/>
      <c r="E78" s="30"/>
      <c r="F78" s="30"/>
      <c r="G78" s="30"/>
      <c r="H78" s="30"/>
      <c r="I78" s="30"/>
      <c r="J78" s="20"/>
      <c r="K78" s="24"/>
      <c r="L78" s="29"/>
      <c r="M78" s="25"/>
      <c r="N78" s="29"/>
      <c r="O78" s="25"/>
      <c r="P78" s="25"/>
      <c r="Q78" s="25"/>
      <c r="R78" s="26"/>
      <c r="S78" s="92"/>
      <c r="T78" s="27"/>
      <c r="U78" s="68"/>
      <c r="V78" s="63" t="s">
        <v>262</v>
      </c>
      <c r="W78" s="63" t="s">
        <v>263</v>
      </c>
      <c r="X78" s="63" t="s">
        <v>264</v>
      </c>
      <c r="Y78" s="64" t="s">
        <v>265</v>
      </c>
      <c r="Z78" s="28" t="s">
        <v>159</v>
      </c>
      <c r="AA78" s="31" t="s">
        <v>205</v>
      </c>
      <c r="AB78" s="32" t="s">
        <v>206</v>
      </c>
      <c r="AC78" s="108" t="s">
        <v>395</v>
      </c>
      <c r="AD78" s="57" t="s">
        <v>209</v>
      </c>
      <c r="AE78" s="56">
        <v>1</v>
      </c>
      <c r="AF78" s="103">
        <v>1</v>
      </c>
      <c r="AG78" s="53">
        <v>1</v>
      </c>
      <c r="AH78" s="59" t="s">
        <v>181</v>
      </c>
      <c r="AI78" s="56" t="s">
        <v>181</v>
      </c>
      <c r="AJ78" s="58">
        <v>30</v>
      </c>
      <c r="AK78" s="56" t="s">
        <v>205</v>
      </c>
      <c r="AL78" s="56" t="s">
        <v>205</v>
      </c>
      <c r="AM78" s="53" t="s">
        <v>174</v>
      </c>
      <c r="AN78" s="53" t="s">
        <v>319</v>
      </c>
      <c r="AO78" s="56" t="s">
        <v>205</v>
      </c>
      <c r="AP78" s="56" t="s">
        <v>205</v>
      </c>
      <c r="AQ78" s="56" t="s">
        <v>205</v>
      </c>
      <c r="AR78" s="56" t="s">
        <v>205</v>
      </c>
      <c r="AS78" s="56" t="s">
        <v>205</v>
      </c>
      <c r="AT78" s="56" t="s">
        <v>205</v>
      </c>
      <c r="AU78" s="56" t="s">
        <v>228</v>
      </c>
      <c r="AV78" s="20"/>
      <c r="AW78" s="20"/>
      <c r="AX78" s="20"/>
      <c r="AY78" s="20"/>
      <c r="AZ78" s="20"/>
      <c r="BA78" s="61" t="s">
        <v>266</v>
      </c>
      <c r="BB78" s="77" t="s">
        <v>267</v>
      </c>
      <c r="BC78" s="86" t="s">
        <v>303</v>
      </c>
    </row>
    <row r="79" spans="1:55" ht="257.39999999999998" x14ac:dyDescent="0.45">
      <c r="A79" s="48"/>
      <c r="B79" s="20"/>
      <c r="C79" s="20"/>
      <c r="D79" s="30"/>
      <c r="E79" s="30"/>
      <c r="F79" s="30"/>
      <c r="G79" s="30"/>
      <c r="H79" s="30"/>
      <c r="I79" s="30"/>
      <c r="J79" s="20"/>
      <c r="K79" s="24"/>
      <c r="L79" s="29"/>
      <c r="M79" s="25"/>
      <c r="N79" s="29"/>
      <c r="O79" s="25"/>
      <c r="P79" s="25"/>
      <c r="Q79" s="25"/>
      <c r="R79" s="26"/>
      <c r="S79" s="92"/>
      <c r="T79" s="27"/>
      <c r="U79" s="68"/>
      <c r="V79" s="63" t="s">
        <v>262</v>
      </c>
      <c r="W79" s="63" t="s">
        <v>263</v>
      </c>
      <c r="X79" s="63" t="s">
        <v>264</v>
      </c>
      <c r="Y79" s="64" t="s">
        <v>265</v>
      </c>
      <c r="Z79" s="28" t="s">
        <v>160</v>
      </c>
      <c r="AA79" s="31" t="s">
        <v>205</v>
      </c>
      <c r="AB79" s="32" t="s">
        <v>206</v>
      </c>
      <c r="AC79" s="108" t="s">
        <v>396</v>
      </c>
      <c r="AD79" s="57" t="s">
        <v>210</v>
      </c>
      <c r="AE79" s="56">
        <v>1</v>
      </c>
      <c r="AF79" s="103">
        <v>1</v>
      </c>
      <c r="AG79" s="53">
        <v>1</v>
      </c>
      <c r="AH79" s="59" t="s">
        <v>181</v>
      </c>
      <c r="AI79" s="56" t="s">
        <v>181</v>
      </c>
      <c r="AJ79" s="58">
        <v>30</v>
      </c>
      <c r="AK79" s="56" t="s">
        <v>205</v>
      </c>
      <c r="AL79" s="56" t="s">
        <v>205</v>
      </c>
      <c r="AM79" s="53" t="s">
        <v>174</v>
      </c>
      <c r="AN79" s="53" t="s">
        <v>319</v>
      </c>
      <c r="AO79" s="56" t="s">
        <v>205</v>
      </c>
      <c r="AP79" s="56" t="s">
        <v>205</v>
      </c>
      <c r="AQ79" s="56" t="s">
        <v>205</v>
      </c>
      <c r="AR79" s="56" t="s">
        <v>205</v>
      </c>
      <c r="AS79" s="56" t="s">
        <v>205</v>
      </c>
      <c r="AT79" s="56" t="s">
        <v>205</v>
      </c>
      <c r="AU79" s="56" t="s">
        <v>228</v>
      </c>
      <c r="AV79" s="20"/>
      <c r="AW79" s="20"/>
      <c r="AX79" s="20"/>
      <c r="AY79" s="20"/>
      <c r="AZ79" s="20"/>
      <c r="BA79" s="61" t="s">
        <v>266</v>
      </c>
      <c r="BB79" s="77" t="s">
        <v>267</v>
      </c>
      <c r="BC79" s="86" t="s">
        <v>303</v>
      </c>
    </row>
    <row r="80" spans="1:55" ht="257.39999999999998" x14ac:dyDescent="0.45">
      <c r="A80" s="48"/>
      <c r="B80" s="20"/>
      <c r="C80" s="20"/>
      <c r="D80" s="30"/>
      <c r="E80" s="30"/>
      <c r="F80" s="30"/>
      <c r="G80" s="30"/>
      <c r="H80" s="30"/>
      <c r="I80" s="30"/>
      <c r="J80" s="20"/>
      <c r="K80" s="24"/>
      <c r="L80" s="29"/>
      <c r="M80" s="25"/>
      <c r="N80" s="29"/>
      <c r="O80" s="25"/>
      <c r="P80" s="25"/>
      <c r="Q80" s="25"/>
      <c r="R80" s="26"/>
      <c r="S80" s="92"/>
      <c r="T80" s="27"/>
      <c r="U80" s="68"/>
      <c r="V80" s="63" t="s">
        <v>262</v>
      </c>
      <c r="W80" s="63" t="s">
        <v>263</v>
      </c>
      <c r="X80" s="63" t="s">
        <v>264</v>
      </c>
      <c r="Y80" s="64" t="s">
        <v>265</v>
      </c>
      <c r="Z80" s="28" t="s">
        <v>161</v>
      </c>
      <c r="AA80" s="31" t="s">
        <v>205</v>
      </c>
      <c r="AB80" s="32" t="s">
        <v>206</v>
      </c>
      <c r="AC80" s="108" t="s">
        <v>397</v>
      </c>
      <c r="AD80" s="57" t="s">
        <v>211</v>
      </c>
      <c r="AE80" s="56">
        <v>1</v>
      </c>
      <c r="AF80" s="103">
        <v>1</v>
      </c>
      <c r="AG80" s="53">
        <v>1</v>
      </c>
      <c r="AH80" s="59" t="s">
        <v>181</v>
      </c>
      <c r="AI80" s="56" t="s">
        <v>181</v>
      </c>
      <c r="AJ80" s="58">
        <v>30</v>
      </c>
      <c r="AK80" s="56" t="s">
        <v>205</v>
      </c>
      <c r="AL80" s="56" t="s">
        <v>205</v>
      </c>
      <c r="AM80" s="53" t="s">
        <v>174</v>
      </c>
      <c r="AN80" s="53" t="s">
        <v>319</v>
      </c>
      <c r="AO80" s="56" t="s">
        <v>205</v>
      </c>
      <c r="AP80" s="56" t="s">
        <v>205</v>
      </c>
      <c r="AQ80" s="56" t="s">
        <v>205</v>
      </c>
      <c r="AR80" s="56" t="s">
        <v>205</v>
      </c>
      <c r="AS80" s="56" t="s">
        <v>205</v>
      </c>
      <c r="AT80" s="56" t="s">
        <v>205</v>
      </c>
      <c r="AU80" s="56" t="s">
        <v>228</v>
      </c>
      <c r="AV80" s="20"/>
      <c r="AW80" s="20"/>
      <c r="AX80" s="20"/>
      <c r="AY80" s="20"/>
      <c r="AZ80" s="20"/>
      <c r="BA80" s="61" t="s">
        <v>266</v>
      </c>
      <c r="BB80" s="77" t="s">
        <v>267</v>
      </c>
      <c r="BC80" s="86" t="s">
        <v>303</v>
      </c>
    </row>
    <row r="81" spans="1:55" ht="257.39999999999998" x14ac:dyDescent="0.45">
      <c r="A81" s="48"/>
      <c r="B81" s="20"/>
      <c r="C81" s="20"/>
      <c r="D81" s="30"/>
      <c r="E81" s="30"/>
      <c r="F81" s="30"/>
      <c r="G81" s="30"/>
      <c r="H81" s="30"/>
      <c r="I81" s="30"/>
      <c r="J81" s="20"/>
      <c r="K81" s="24"/>
      <c r="L81" s="29"/>
      <c r="M81" s="25"/>
      <c r="N81" s="29"/>
      <c r="O81" s="25"/>
      <c r="P81" s="25"/>
      <c r="Q81" s="25"/>
      <c r="R81" s="26"/>
      <c r="S81" s="92"/>
      <c r="T81" s="27"/>
      <c r="U81" s="68"/>
      <c r="V81" s="63" t="s">
        <v>262</v>
      </c>
      <c r="W81" s="63" t="s">
        <v>263</v>
      </c>
      <c r="X81" s="63" t="s">
        <v>264</v>
      </c>
      <c r="Y81" s="64" t="s">
        <v>265</v>
      </c>
      <c r="Z81" s="28" t="s">
        <v>162</v>
      </c>
      <c r="AA81" s="31" t="s">
        <v>205</v>
      </c>
      <c r="AB81" s="32" t="s">
        <v>206</v>
      </c>
      <c r="AC81" s="108" t="s">
        <v>398</v>
      </c>
      <c r="AD81" s="57" t="s">
        <v>212</v>
      </c>
      <c r="AE81" s="56">
        <v>1</v>
      </c>
      <c r="AF81" s="103">
        <v>1</v>
      </c>
      <c r="AG81" s="53">
        <v>1</v>
      </c>
      <c r="AH81" s="59" t="s">
        <v>181</v>
      </c>
      <c r="AI81" s="56" t="s">
        <v>181</v>
      </c>
      <c r="AJ81" s="58">
        <v>30</v>
      </c>
      <c r="AK81" s="56" t="s">
        <v>205</v>
      </c>
      <c r="AL81" s="56" t="s">
        <v>205</v>
      </c>
      <c r="AM81" s="53" t="s">
        <v>174</v>
      </c>
      <c r="AN81" s="53" t="s">
        <v>319</v>
      </c>
      <c r="AO81" s="56" t="s">
        <v>205</v>
      </c>
      <c r="AP81" s="56" t="s">
        <v>205</v>
      </c>
      <c r="AQ81" s="56" t="s">
        <v>205</v>
      </c>
      <c r="AR81" s="56" t="s">
        <v>205</v>
      </c>
      <c r="AS81" s="56" t="s">
        <v>205</v>
      </c>
      <c r="AT81" s="56" t="s">
        <v>205</v>
      </c>
      <c r="AU81" s="56" t="s">
        <v>228</v>
      </c>
      <c r="AV81" s="20"/>
      <c r="AW81" s="20"/>
      <c r="AX81" s="20"/>
      <c r="AY81" s="20"/>
      <c r="AZ81" s="20"/>
      <c r="BA81" s="61" t="s">
        <v>266</v>
      </c>
      <c r="BB81" s="77" t="s">
        <v>267</v>
      </c>
      <c r="BC81" s="86" t="s">
        <v>303</v>
      </c>
    </row>
    <row r="82" spans="1:55" ht="178.2" x14ac:dyDescent="0.45">
      <c r="A82" s="48"/>
      <c r="B82" s="20"/>
      <c r="C82" s="20"/>
      <c r="D82" s="30"/>
      <c r="E82" s="30"/>
      <c r="F82" s="30"/>
      <c r="G82" s="30"/>
      <c r="H82" s="30"/>
      <c r="I82" s="30"/>
      <c r="J82" s="20"/>
      <c r="K82" s="24"/>
      <c r="L82" s="29"/>
      <c r="M82" s="25"/>
      <c r="N82" s="29"/>
      <c r="O82" s="25"/>
      <c r="P82" s="25"/>
      <c r="Q82" s="25"/>
      <c r="R82" s="26"/>
      <c r="S82" s="92"/>
      <c r="T82" s="27"/>
      <c r="U82" s="68"/>
      <c r="V82" s="60" t="s">
        <v>268</v>
      </c>
      <c r="W82" s="60" t="s">
        <v>257</v>
      </c>
      <c r="X82" s="60" t="s">
        <v>269</v>
      </c>
      <c r="Y82" s="62" t="s">
        <v>270</v>
      </c>
      <c r="Z82" s="28" t="s">
        <v>163</v>
      </c>
      <c r="AA82" s="31" t="s">
        <v>205</v>
      </c>
      <c r="AB82" s="32" t="s">
        <v>206</v>
      </c>
      <c r="AC82" s="108" t="s">
        <v>399</v>
      </c>
      <c r="AD82" s="57" t="s">
        <v>213</v>
      </c>
      <c r="AE82" s="56">
        <v>1</v>
      </c>
      <c r="AF82" s="103">
        <v>1</v>
      </c>
      <c r="AG82" s="53">
        <v>1</v>
      </c>
      <c r="AH82" s="59" t="s">
        <v>181</v>
      </c>
      <c r="AI82" s="56" t="s">
        <v>181</v>
      </c>
      <c r="AJ82" s="58">
        <v>30</v>
      </c>
      <c r="AK82" s="56" t="s">
        <v>205</v>
      </c>
      <c r="AL82" s="56" t="s">
        <v>205</v>
      </c>
      <c r="AM82" s="53" t="s">
        <v>174</v>
      </c>
      <c r="AN82" s="53" t="s">
        <v>319</v>
      </c>
      <c r="AO82" s="56" t="s">
        <v>205</v>
      </c>
      <c r="AP82" s="56" t="s">
        <v>205</v>
      </c>
      <c r="AQ82" s="56" t="s">
        <v>205</v>
      </c>
      <c r="AR82" s="56" t="s">
        <v>205</v>
      </c>
      <c r="AS82" s="56" t="s">
        <v>205</v>
      </c>
      <c r="AT82" s="56" t="s">
        <v>205</v>
      </c>
      <c r="AU82" s="56" t="s">
        <v>228</v>
      </c>
      <c r="AV82" s="20"/>
      <c r="AW82" s="20"/>
      <c r="AX82" s="20"/>
      <c r="AY82" s="20"/>
      <c r="AZ82" s="20"/>
      <c r="BA82" s="53" t="s">
        <v>271</v>
      </c>
      <c r="BB82" s="78" t="s">
        <v>272</v>
      </c>
      <c r="BC82" s="86" t="s">
        <v>303</v>
      </c>
    </row>
    <row r="83" spans="1:55" ht="409.6" x14ac:dyDescent="0.45">
      <c r="A83" s="48"/>
      <c r="B83" s="20"/>
      <c r="C83" s="20"/>
      <c r="D83" s="30"/>
      <c r="E83" s="30"/>
      <c r="F83" s="30"/>
      <c r="G83" s="30"/>
      <c r="H83" s="30"/>
      <c r="I83" s="30"/>
      <c r="J83" s="20"/>
      <c r="K83" s="24"/>
      <c r="L83" s="29"/>
      <c r="M83" s="25"/>
      <c r="N83" s="29"/>
      <c r="O83" s="25"/>
      <c r="P83" s="25"/>
      <c r="Q83" s="25"/>
      <c r="R83" s="26"/>
      <c r="S83" s="92"/>
      <c r="T83" s="27"/>
      <c r="U83" s="68"/>
      <c r="V83" s="60" t="s">
        <v>273</v>
      </c>
      <c r="W83" s="62" t="s">
        <v>274</v>
      </c>
      <c r="X83" s="62" t="s">
        <v>275</v>
      </c>
      <c r="Y83" s="62" t="s">
        <v>276</v>
      </c>
      <c r="Z83" s="28" t="s">
        <v>164</v>
      </c>
      <c r="AA83" s="31" t="s">
        <v>205</v>
      </c>
      <c r="AB83" s="32" t="s">
        <v>206</v>
      </c>
      <c r="AC83" s="108" t="s">
        <v>400</v>
      </c>
      <c r="AD83" s="57" t="s">
        <v>214</v>
      </c>
      <c r="AE83" s="56">
        <v>1</v>
      </c>
      <c r="AF83" s="103">
        <v>1</v>
      </c>
      <c r="AG83" s="53">
        <v>1</v>
      </c>
      <c r="AH83" s="59" t="s">
        <v>181</v>
      </c>
      <c r="AI83" s="56" t="s">
        <v>181</v>
      </c>
      <c r="AJ83" s="58">
        <v>30</v>
      </c>
      <c r="AK83" s="56" t="s">
        <v>205</v>
      </c>
      <c r="AL83" s="56" t="s">
        <v>205</v>
      </c>
      <c r="AM83" s="53" t="s">
        <v>174</v>
      </c>
      <c r="AN83" s="53" t="s">
        <v>319</v>
      </c>
      <c r="AO83" s="56" t="s">
        <v>205</v>
      </c>
      <c r="AP83" s="56" t="s">
        <v>205</v>
      </c>
      <c r="AQ83" s="56" t="s">
        <v>205</v>
      </c>
      <c r="AR83" s="56" t="s">
        <v>205</v>
      </c>
      <c r="AS83" s="56" t="s">
        <v>205</v>
      </c>
      <c r="AT83" s="56" t="s">
        <v>205</v>
      </c>
      <c r="AU83" s="56" t="s">
        <v>228</v>
      </c>
      <c r="AV83" s="20"/>
      <c r="AW83" s="20"/>
      <c r="AX83" s="20"/>
      <c r="AY83" s="20"/>
      <c r="AZ83" s="20"/>
      <c r="BA83" s="53" t="s">
        <v>277</v>
      </c>
      <c r="BB83" s="78" t="s">
        <v>278</v>
      </c>
      <c r="BC83" s="86" t="s">
        <v>303</v>
      </c>
    </row>
    <row r="84" spans="1:55" ht="409.6" x14ac:dyDescent="0.45">
      <c r="A84" s="48"/>
      <c r="B84" s="20"/>
      <c r="C84" s="20"/>
      <c r="D84" s="30"/>
      <c r="E84" s="30"/>
      <c r="F84" s="30"/>
      <c r="G84" s="30"/>
      <c r="H84" s="30"/>
      <c r="I84" s="30"/>
      <c r="J84" s="20"/>
      <c r="K84" s="24"/>
      <c r="L84" s="29"/>
      <c r="M84" s="25"/>
      <c r="N84" s="29"/>
      <c r="O84" s="25"/>
      <c r="P84" s="25"/>
      <c r="Q84" s="25"/>
      <c r="R84" s="26"/>
      <c r="S84" s="92"/>
      <c r="T84" s="27"/>
      <c r="U84" s="68"/>
      <c r="V84" s="60" t="s">
        <v>273</v>
      </c>
      <c r="W84" s="62" t="s">
        <v>274</v>
      </c>
      <c r="X84" s="62" t="s">
        <v>275</v>
      </c>
      <c r="Y84" s="62" t="s">
        <v>276</v>
      </c>
      <c r="Z84" s="28" t="s">
        <v>165</v>
      </c>
      <c r="AA84" s="31" t="s">
        <v>205</v>
      </c>
      <c r="AB84" s="32" t="s">
        <v>206</v>
      </c>
      <c r="AC84" s="108" t="s">
        <v>401</v>
      </c>
      <c r="AD84" s="57" t="s">
        <v>215</v>
      </c>
      <c r="AE84" s="56">
        <v>1</v>
      </c>
      <c r="AF84" s="103">
        <v>1</v>
      </c>
      <c r="AG84" s="53">
        <v>1</v>
      </c>
      <c r="AH84" s="59" t="s">
        <v>181</v>
      </c>
      <c r="AI84" s="56" t="s">
        <v>181</v>
      </c>
      <c r="AJ84" s="58">
        <v>30</v>
      </c>
      <c r="AK84" s="56" t="s">
        <v>205</v>
      </c>
      <c r="AL84" s="56" t="s">
        <v>205</v>
      </c>
      <c r="AM84" s="53" t="s">
        <v>174</v>
      </c>
      <c r="AN84" s="53" t="s">
        <v>319</v>
      </c>
      <c r="AO84" s="56" t="s">
        <v>205</v>
      </c>
      <c r="AP84" s="56" t="s">
        <v>205</v>
      </c>
      <c r="AQ84" s="56" t="s">
        <v>205</v>
      </c>
      <c r="AR84" s="56" t="s">
        <v>205</v>
      </c>
      <c r="AS84" s="56" t="s">
        <v>205</v>
      </c>
      <c r="AT84" s="56" t="s">
        <v>205</v>
      </c>
      <c r="AU84" s="56" t="s">
        <v>228</v>
      </c>
      <c r="AV84" s="20"/>
      <c r="AW84" s="20"/>
      <c r="AX84" s="20"/>
      <c r="AY84" s="20"/>
      <c r="AZ84" s="20"/>
      <c r="BA84" s="53" t="s">
        <v>277</v>
      </c>
      <c r="BB84" s="78" t="s">
        <v>278</v>
      </c>
      <c r="BC84" s="86" t="s">
        <v>303</v>
      </c>
    </row>
    <row r="85" spans="1:55" ht="409.6" thickBot="1" x14ac:dyDescent="0.5">
      <c r="A85" s="49"/>
      <c r="B85" s="34"/>
      <c r="C85" s="34"/>
      <c r="D85" s="50"/>
      <c r="E85" s="50"/>
      <c r="F85" s="50"/>
      <c r="G85" s="50"/>
      <c r="H85" s="50"/>
      <c r="I85" s="50"/>
      <c r="J85" s="34"/>
      <c r="K85" s="35"/>
      <c r="L85" s="36"/>
      <c r="M85" s="37"/>
      <c r="N85" s="36"/>
      <c r="O85" s="37"/>
      <c r="P85" s="37"/>
      <c r="Q85" s="37"/>
      <c r="R85" s="38"/>
      <c r="S85" s="93"/>
      <c r="T85" s="39"/>
      <c r="U85" s="69"/>
      <c r="V85" s="65" t="s">
        <v>273</v>
      </c>
      <c r="W85" s="66" t="s">
        <v>274</v>
      </c>
      <c r="X85" s="66" t="s">
        <v>275</v>
      </c>
      <c r="Y85" s="66" t="s">
        <v>276</v>
      </c>
      <c r="Z85" s="40" t="s">
        <v>166</v>
      </c>
      <c r="AA85" s="41" t="s">
        <v>205</v>
      </c>
      <c r="AB85" s="42" t="s">
        <v>206</v>
      </c>
      <c r="AC85" s="111" t="s">
        <v>402</v>
      </c>
      <c r="AD85" s="82" t="s">
        <v>216</v>
      </c>
      <c r="AE85" s="43">
        <v>1</v>
      </c>
      <c r="AF85" s="71">
        <v>1</v>
      </c>
      <c r="AG85" s="44">
        <v>1</v>
      </c>
      <c r="AH85" s="45" t="s">
        <v>181</v>
      </c>
      <c r="AI85" s="43" t="s">
        <v>181</v>
      </c>
      <c r="AJ85" s="46">
        <v>30</v>
      </c>
      <c r="AK85" s="43" t="s">
        <v>205</v>
      </c>
      <c r="AL85" s="43" t="s">
        <v>205</v>
      </c>
      <c r="AM85" s="44" t="s">
        <v>174</v>
      </c>
      <c r="AN85" s="44" t="s">
        <v>319</v>
      </c>
      <c r="AO85" s="43" t="s">
        <v>205</v>
      </c>
      <c r="AP85" s="43" t="s">
        <v>205</v>
      </c>
      <c r="AQ85" s="37" t="s">
        <v>205</v>
      </c>
      <c r="AR85" s="37" t="s">
        <v>205</v>
      </c>
      <c r="AS85" s="37" t="s">
        <v>205</v>
      </c>
      <c r="AT85" s="37" t="s">
        <v>205</v>
      </c>
      <c r="AU85" s="43" t="s">
        <v>228</v>
      </c>
      <c r="AV85" s="34"/>
      <c r="AW85" s="34"/>
      <c r="AX85" s="34"/>
      <c r="AY85" s="34"/>
      <c r="AZ85" s="34"/>
      <c r="BA85" s="44" t="s">
        <v>277</v>
      </c>
      <c r="BB85" s="79" t="s">
        <v>278</v>
      </c>
      <c r="BC85" s="87" t="s">
        <v>303</v>
      </c>
    </row>
    <row r="86" spans="1:55" x14ac:dyDescent="0.3">
      <c r="AQ86" s="96">
        <f>SUM(AQ10:AQ85)</f>
        <v>60274952763.553093</v>
      </c>
    </row>
  </sheetData>
  <mergeCells count="491">
    <mergeCell ref="AT68:AT70"/>
    <mergeCell ref="AU68:AU70"/>
    <mergeCell ref="AV68:AV70"/>
    <mergeCell ref="AW68:AW70"/>
    <mergeCell ref="AY68:AY70"/>
    <mergeCell ref="AZ68:AZ70"/>
    <mergeCell ref="BC68:BC70"/>
    <mergeCell ref="AC68:AC70"/>
    <mergeCell ref="AD68:AD70"/>
    <mergeCell ref="AE68:AE70"/>
    <mergeCell ref="AF68:AF70"/>
    <mergeCell ref="AG68:AG70"/>
    <mergeCell ref="AH68:AH70"/>
    <mergeCell ref="AI68:AI70"/>
    <mergeCell ref="AJ68:AJ70"/>
    <mergeCell ref="AK68:AK70"/>
    <mergeCell ref="AL68:AL70"/>
    <mergeCell ref="AX62:AX63"/>
    <mergeCell ref="AY62:AY63"/>
    <mergeCell ref="AZ62:AZ63"/>
    <mergeCell ref="BC62:BC63"/>
    <mergeCell ref="AP62:AP63"/>
    <mergeCell ref="AR62:AR63"/>
    <mergeCell ref="AS62:AS63"/>
    <mergeCell ref="AT62:AT63"/>
    <mergeCell ref="AU62:AU63"/>
    <mergeCell ref="AV62:AV63"/>
    <mergeCell ref="AW62:AW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Z47:AZ48"/>
    <mergeCell ref="BC47:BC48"/>
    <mergeCell ref="AC49:AC50"/>
    <mergeCell ref="AD49:AD50"/>
    <mergeCell ref="AE49:AE50"/>
    <mergeCell ref="AF49:AF50"/>
    <mergeCell ref="AG49:AG50"/>
    <mergeCell ref="AH49:AH50"/>
    <mergeCell ref="AI49:AI50"/>
    <mergeCell ref="AJ49:AJ50"/>
    <mergeCell ref="AK49:AK50"/>
    <mergeCell ref="AL49:AL50"/>
    <mergeCell ref="AM49:AM50"/>
    <mergeCell ref="AN49:AN50"/>
    <mergeCell ref="AS49:AS50"/>
    <mergeCell ref="AT49:AT50"/>
    <mergeCell ref="AU49:AU50"/>
    <mergeCell ref="AV49:AV50"/>
    <mergeCell ref="AW49:AW50"/>
    <mergeCell ref="AY49:AY50"/>
    <mergeCell ref="AZ49:AZ50"/>
    <mergeCell ref="BC49:BC50"/>
    <mergeCell ref="AL47:AL48"/>
    <mergeCell ref="AM47:AM48"/>
    <mergeCell ref="AN47:AN48"/>
    <mergeCell ref="AS47:AS48"/>
    <mergeCell ref="AT47:AT48"/>
    <mergeCell ref="AU47:AU48"/>
    <mergeCell ref="AV47:AV48"/>
    <mergeCell ref="AW47:AW48"/>
    <mergeCell ref="AY47:AY48"/>
    <mergeCell ref="AC47:AC48"/>
    <mergeCell ref="AD47:AD48"/>
    <mergeCell ref="AE47:AE48"/>
    <mergeCell ref="AF47:AF48"/>
    <mergeCell ref="AG47:AG48"/>
    <mergeCell ref="AH47:AH48"/>
    <mergeCell ref="AI47:AI48"/>
    <mergeCell ref="AJ47:AJ48"/>
    <mergeCell ref="AK47:AK48"/>
    <mergeCell ref="AC43:AC46"/>
    <mergeCell ref="AD43:AD46"/>
    <mergeCell ref="AE43:AE46"/>
    <mergeCell ref="AF43:AF46"/>
    <mergeCell ref="AG43:AG46"/>
    <mergeCell ref="AH43:AH46"/>
    <mergeCell ref="AI43:AI46"/>
    <mergeCell ref="AJ43:AJ46"/>
    <mergeCell ref="AK43:AK46"/>
    <mergeCell ref="AC38:AC39"/>
    <mergeCell ref="AD38:AD39"/>
    <mergeCell ref="AE38:AE39"/>
    <mergeCell ref="AF38:AF39"/>
    <mergeCell ref="AG38:AG39"/>
    <mergeCell ref="AH38:AH39"/>
    <mergeCell ref="AI38:AI39"/>
    <mergeCell ref="AJ38:AJ39"/>
    <mergeCell ref="AK38:AK39"/>
    <mergeCell ref="AS15:AS16"/>
    <mergeCell ref="BC27:BC28"/>
    <mergeCell ref="AC32:AC33"/>
    <mergeCell ref="AD32:AD33"/>
    <mergeCell ref="AE32:AE33"/>
    <mergeCell ref="AF32:AF33"/>
    <mergeCell ref="AG32:AG33"/>
    <mergeCell ref="AH32:AH33"/>
    <mergeCell ref="AI32:AI33"/>
    <mergeCell ref="AJ32:AJ33"/>
    <mergeCell ref="AK32:AK33"/>
    <mergeCell ref="AL32:AL33"/>
    <mergeCell ref="AM32:AM33"/>
    <mergeCell ref="AN32:AN33"/>
    <mergeCell ref="AS32:AS33"/>
    <mergeCell ref="AT32:AT33"/>
    <mergeCell ref="AU32:AU33"/>
    <mergeCell ref="AV32:AV33"/>
    <mergeCell ref="AW32:AW33"/>
    <mergeCell ref="AY32:AY33"/>
    <mergeCell ref="AZ32:AZ33"/>
    <mergeCell ref="BC32:BC33"/>
    <mergeCell ref="AK27:AK28"/>
    <mergeCell ref="AL27:AL28"/>
    <mergeCell ref="AM27:AM28"/>
    <mergeCell ref="AN27:AN28"/>
    <mergeCell ref="AS27:AS28"/>
    <mergeCell ref="AT27:AT28"/>
    <mergeCell ref="AU27:AU28"/>
    <mergeCell ref="AV27:AV28"/>
    <mergeCell ref="AW27:AW28"/>
    <mergeCell ref="K67:K72"/>
    <mergeCell ref="L67:L72"/>
    <mergeCell ref="M67:M72"/>
    <mergeCell ref="N67:N72"/>
    <mergeCell ref="O67:O72"/>
    <mergeCell ref="P67:P72"/>
    <mergeCell ref="Q67:Q72"/>
    <mergeCell ref="R67:R72"/>
    <mergeCell ref="S67:S72"/>
    <mergeCell ref="T67:T72"/>
    <mergeCell ref="U67:U72"/>
    <mergeCell ref="Z67:Z73"/>
    <mergeCell ref="V67:V73"/>
    <mergeCell ref="AL71:AL73"/>
    <mergeCell ref="AM68:AM70"/>
    <mergeCell ref="AN68:AN70"/>
    <mergeCell ref="AS68:AS70"/>
    <mergeCell ref="T61:T63"/>
    <mergeCell ref="U61:U63"/>
    <mergeCell ref="K61:K63"/>
    <mergeCell ref="L61:L63"/>
    <mergeCell ref="M61:M63"/>
    <mergeCell ref="N61:N63"/>
    <mergeCell ref="O61:O63"/>
    <mergeCell ref="P61:P63"/>
    <mergeCell ref="Q61:Q63"/>
    <mergeCell ref="R61:R63"/>
    <mergeCell ref="S61:S63"/>
    <mergeCell ref="AU19:AU20"/>
    <mergeCell ref="AV19:AV20"/>
    <mergeCell ref="AW19:AW20"/>
    <mergeCell ref="AY27:AY28"/>
    <mergeCell ref="AZ27:AZ28"/>
    <mergeCell ref="AU38:AU39"/>
    <mergeCell ref="AV38:AV39"/>
    <mergeCell ref="AW38:AW39"/>
    <mergeCell ref="AX38:AX39"/>
    <mergeCell ref="AY38:AY39"/>
    <mergeCell ref="AZ38:AZ39"/>
    <mergeCell ref="BC38:BC39"/>
    <mergeCell ref="AU43:AU46"/>
    <mergeCell ref="AV43:AV46"/>
    <mergeCell ref="AW43:AW46"/>
    <mergeCell ref="AY43:AY46"/>
    <mergeCell ref="AZ43:AZ46"/>
    <mergeCell ref="BC43:BC46"/>
    <mergeCell ref="O23:O31"/>
    <mergeCell ref="P23:P31"/>
    <mergeCell ref="Q23:Q31"/>
    <mergeCell ref="R23:R31"/>
    <mergeCell ref="S23:S31"/>
    <mergeCell ref="T23:T31"/>
    <mergeCell ref="U23:U31"/>
    <mergeCell ref="V10:V31"/>
    <mergeCell ref="AK19:AK20"/>
    <mergeCell ref="AL19:AL20"/>
    <mergeCell ref="AM19:AM20"/>
    <mergeCell ref="AN19:AN20"/>
    <mergeCell ref="AS19:AS20"/>
    <mergeCell ref="AT19:AT20"/>
    <mergeCell ref="AC27:AC28"/>
    <mergeCell ref="AD27:AD28"/>
    <mergeCell ref="AE27:AE28"/>
    <mergeCell ref="AF27:AF28"/>
    <mergeCell ref="AG27:AG28"/>
    <mergeCell ref="AH27:AH28"/>
    <mergeCell ref="AI27:AI28"/>
    <mergeCell ref="AJ27:AJ28"/>
    <mergeCell ref="AN23:AN25"/>
    <mergeCell ref="AS23:AS25"/>
    <mergeCell ref="AT23:AT25"/>
    <mergeCell ref="AY19:AY20"/>
    <mergeCell ref="AU23:AU25"/>
    <mergeCell ref="AV23:AV25"/>
    <mergeCell ref="AW23:AW25"/>
    <mergeCell ref="AY23:AY25"/>
    <mergeCell ref="AZ23:AZ25"/>
    <mergeCell ref="AU21:AU22"/>
    <mergeCell ref="AV21:AV22"/>
    <mergeCell ref="AW21:AW22"/>
    <mergeCell ref="AY21:AY22"/>
    <mergeCell ref="AZ21:AZ22"/>
    <mergeCell ref="AZ19:AZ20"/>
    <mergeCell ref="AN21:AN22"/>
    <mergeCell ref="AS21:AS22"/>
    <mergeCell ref="AT21:AT22"/>
    <mergeCell ref="AG19:AG20"/>
    <mergeCell ref="AH19:AH20"/>
    <mergeCell ref="AI19:AI20"/>
    <mergeCell ref="AJ19:AJ20"/>
    <mergeCell ref="BC23:BC25"/>
    <mergeCell ref="AG23:AG25"/>
    <mergeCell ref="AH23:AH25"/>
    <mergeCell ref="AI23:AI25"/>
    <mergeCell ref="AJ23:AJ25"/>
    <mergeCell ref="AK23:AK25"/>
    <mergeCell ref="AL23:AL25"/>
    <mergeCell ref="AM23:AM25"/>
    <mergeCell ref="AK21:AK22"/>
    <mergeCell ref="AL21:AL22"/>
    <mergeCell ref="AM21:AM22"/>
    <mergeCell ref="V32:V60"/>
    <mergeCell ref="V61:V66"/>
    <mergeCell ref="J10:J31"/>
    <mergeCell ref="AC23:AC25"/>
    <mergeCell ref="AD23:AD25"/>
    <mergeCell ref="AE23:AE25"/>
    <mergeCell ref="AF23:AF25"/>
    <mergeCell ref="O21:O22"/>
    <mergeCell ref="Q21:Q22"/>
    <mergeCell ref="P21:P22"/>
    <mergeCell ref="R21:R22"/>
    <mergeCell ref="S21:S22"/>
    <mergeCell ref="T21:T22"/>
    <mergeCell ref="Z10:Z31"/>
    <mergeCell ref="AA10:AA31"/>
    <mergeCell ref="AB10:AB31"/>
    <mergeCell ref="W10:W31"/>
    <mergeCell ref="X10:X31"/>
    <mergeCell ref="Y10:Y31"/>
    <mergeCell ref="K23:K31"/>
    <mergeCell ref="L23:L31"/>
    <mergeCell ref="M23:M31"/>
    <mergeCell ref="N23:N31"/>
    <mergeCell ref="AC21:AC22"/>
    <mergeCell ref="AD21:AD22"/>
    <mergeCell ref="AE21:AE22"/>
    <mergeCell ref="AF21:AF22"/>
    <mergeCell ref="AF15:AF16"/>
    <mergeCell ref="AE15:AE16"/>
    <mergeCell ref="AD15:AD16"/>
    <mergeCell ref="AC15:AC16"/>
    <mergeCell ref="AC19:AC20"/>
    <mergeCell ref="AD19:AD20"/>
    <mergeCell ref="AE19:AE20"/>
    <mergeCell ref="AF19:AF20"/>
    <mergeCell ref="BC21:BC22"/>
    <mergeCell ref="AG21:AG22"/>
    <mergeCell ref="AH21:AH22"/>
    <mergeCell ref="AI21:AI22"/>
    <mergeCell ref="AJ21:AJ22"/>
    <mergeCell ref="AN15:AN16"/>
    <mergeCell ref="AZ15:AZ16"/>
    <mergeCell ref="BC15:BC16"/>
    <mergeCell ref="AY15:AY16"/>
    <mergeCell ref="AV15:AV16"/>
    <mergeCell ref="AT15:AT16"/>
    <mergeCell ref="H8:H9"/>
    <mergeCell ref="Q8:Q9"/>
    <mergeCell ref="R8:R9"/>
    <mergeCell ref="A6:BB6"/>
    <mergeCell ref="F8:F9"/>
    <mergeCell ref="S8:S9"/>
    <mergeCell ref="T8:T9"/>
    <mergeCell ref="Y8:Y9"/>
    <mergeCell ref="AT8:AT9"/>
    <mergeCell ref="AE8:AE9"/>
    <mergeCell ref="AG8:AG9"/>
    <mergeCell ref="AH8:AH9"/>
    <mergeCell ref="Z8:Z9"/>
    <mergeCell ref="U8:U9"/>
    <mergeCell ref="X8:X9"/>
    <mergeCell ref="G8:G9"/>
    <mergeCell ref="I8:I9"/>
    <mergeCell ref="AA8:AA9"/>
    <mergeCell ref="J8:J9"/>
    <mergeCell ref="K8:K9"/>
    <mergeCell ref="L8:L9"/>
    <mergeCell ref="M8:M9"/>
    <mergeCell ref="N8:N9"/>
    <mergeCell ref="O8:P8"/>
    <mergeCell ref="A1:C4"/>
    <mergeCell ref="D3:BA3"/>
    <mergeCell ref="BA8:BA9"/>
    <mergeCell ref="BB8:BB9"/>
    <mergeCell ref="BA7:BB7"/>
    <mergeCell ref="A8:A9"/>
    <mergeCell ref="V8:V9"/>
    <mergeCell ref="W8:W9"/>
    <mergeCell ref="A7:T7"/>
    <mergeCell ref="V7:Y7"/>
    <mergeCell ref="Z7:AJ7"/>
    <mergeCell ref="AQ7:AZ7"/>
    <mergeCell ref="AV8:AV9"/>
    <mergeCell ref="AW8:AW9"/>
    <mergeCell ref="AX8:AX9"/>
    <mergeCell ref="AY8:AY9"/>
    <mergeCell ref="AZ8:AZ9"/>
    <mergeCell ref="AB8:AB9"/>
    <mergeCell ref="AC8:AC9"/>
    <mergeCell ref="AD8:AD9"/>
    <mergeCell ref="B8:B9"/>
    <mergeCell ref="C8:C9"/>
    <mergeCell ref="D8:D9"/>
    <mergeCell ref="E8:E9"/>
    <mergeCell ref="S65:S66"/>
    <mergeCell ref="AP8:AP9"/>
    <mergeCell ref="M10:M14"/>
    <mergeCell ref="L10:L14"/>
    <mergeCell ref="K10:K14"/>
    <mergeCell ref="K21:K22"/>
    <mergeCell ref="L21:L22"/>
    <mergeCell ref="M21:M22"/>
    <mergeCell ref="N21:N22"/>
    <mergeCell ref="Q10:Q14"/>
    <mergeCell ref="P10:P14"/>
    <mergeCell ref="O10:O14"/>
    <mergeCell ref="U21:U22"/>
    <mergeCell ref="AI8:AI9"/>
    <mergeCell ref="AJ8:AJ9"/>
    <mergeCell ref="AK8:AK9"/>
    <mergeCell ref="AL8:AL9"/>
    <mergeCell ref="AM8:AM9"/>
    <mergeCell ref="AN8:AN9"/>
    <mergeCell ref="AO8:AO9"/>
    <mergeCell ref="AJ15:AJ16"/>
    <mergeCell ref="L65:L66"/>
    <mergeCell ref="M65:M66"/>
    <mergeCell ref="L37:L60"/>
    <mergeCell ref="M37:M60"/>
    <mergeCell ref="N37:N60"/>
    <mergeCell ref="O37:O60"/>
    <mergeCell ref="Z32:Z60"/>
    <mergeCell ref="Z61:Z66"/>
    <mergeCell ref="R10:R14"/>
    <mergeCell ref="R32:R36"/>
    <mergeCell ref="R37:R60"/>
    <mergeCell ref="P32:P36"/>
    <mergeCell ref="Q32:Q36"/>
    <mergeCell ref="L32:L36"/>
    <mergeCell ref="U65:U66"/>
    <mergeCell ref="W32:W60"/>
    <mergeCell ref="X32:X60"/>
    <mergeCell ref="Y32:Y60"/>
    <mergeCell ref="N10:N14"/>
    <mergeCell ref="T65:T66"/>
    <mergeCell ref="T10:T14"/>
    <mergeCell ref="T32:T36"/>
    <mergeCell ref="T37:T60"/>
    <mergeCell ref="R65:R66"/>
    <mergeCell ref="N32:N36"/>
    <mergeCell ref="M32:M36"/>
    <mergeCell ref="Q37:Q60"/>
    <mergeCell ref="P37:P60"/>
    <mergeCell ref="AA32:AA60"/>
    <mergeCell ref="AB32:AB60"/>
    <mergeCell ref="S10:S14"/>
    <mergeCell ref="S32:S36"/>
    <mergeCell ref="S37:S60"/>
    <mergeCell ref="AW15:AW16"/>
    <mergeCell ref="AU15:AU16"/>
    <mergeCell ref="AI15:AI16"/>
    <mergeCell ref="AH15:AH16"/>
    <mergeCell ref="AG15:AG16"/>
    <mergeCell ref="A10:A73"/>
    <mergeCell ref="W61:W66"/>
    <mergeCell ref="X61:X66"/>
    <mergeCell ref="Y61:Y66"/>
    <mergeCell ref="W67:W73"/>
    <mergeCell ref="X67:X73"/>
    <mergeCell ref="Y67:Y73"/>
    <mergeCell ref="B10:B73"/>
    <mergeCell ref="C10:C73"/>
    <mergeCell ref="J67:J73"/>
    <mergeCell ref="O65:O66"/>
    <mergeCell ref="P65:P66"/>
    <mergeCell ref="Q65:Q66"/>
    <mergeCell ref="N65:N66"/>
    <mergeCell ref="K37:K60"/>
    <mergeCell ref="J61:J66"/>
    <mergeCell ref="K65:K66"/>
    <mergeCell ref="J32:J60"/>
    <mergeCell ref="AA61:AA66"/>
    <mergeCell ref="K32:K36"/>
    <mergeCell ref="O32:O36"/>
    <mergeCell ref="D1:BB1"/>
    <mergeCell ref="D2:BB2"/>
    <mergeCell ref="D10:D73"/>
    <mergeCell ref="E10:E73"/>
    <mergeCell ref="F10:F73"/>
    <mergeCell ref="G10:G73"/>
    <mergeCell ref="H10:H73"/>
    <mergeCell ref="I10:I73"/>
    <mergeCell ref="AB61:AB66"/>
    <mergeCell ref="AA67:AA73"/>
    <mergeCell ref="AB67:AB73"/>
    <mergeCell ref="U37:U60"/>
    <mergeCell ref="AF8:AF9"/>
    <mergeCell ref="U10:U14"/>
    <mergeCell ref="U32:U36"/>
    <mergeCell ref="BA10:BA73"/>
    <mergeCell ref="AC40:AC42"/>
    <mergeCell ref="AD40:AD42"/>
    <mergeCell ref="AE40:AE42"/>
    <mergeCell ref="AF40:AF42"/>
    <mergeCell ref="BC7:BC9"/>
    <mergeCell ref="AK7:AP7"/>
    <mergeCell ref="AM15:AM16"/>
    <mergeCell ref="AL15:AL16"/>
    <mergeCell ref="AK15:AK16"/>
    <mergeCell ref="AU8:AU9"/>
    <mergeCell ref="AQ8:AQ9"/>
    <mergeCell ref="AR8:AR9"/>
    <mergeCell ref="AS8:AS9"/>
    <mergeCell ref="AT40:AT42"/>
    <mergeCell ref="AU40:AU42"/>
    <mergeCell ref="AV40:AV42"/>
    <mergeCell ref="AW40:AW42"/>
    <mergeCell ref="AY40:AY42"/>
    <mergeCell ref="AZ40:AZ42"/>
    <mergeCell ref="BC40:BC42"/>
    <mergeCell ref="BC19:BC20"/>
    <mergeCell ref="AT38:AT39"/>
    <mergeCell ref="AT43:AT46"/>
    <mergeCell ref="BC71:BC73"/>
    <mergeCell ref="BB10:BB73"/>
    <mergeCell ref="AT71:AT73"/>
    <mergeCell ref="AU71:AU73"/>
    <mergeCell ref="AC71:AC73"/>
    <mergeCell ref="AV71:AV73"/>
    <mergeCell ref="AW71:AW73"/>
    <mergeCell ref="AY71:AY73"/>
    <mergeCell ref="AZ71:AZ73"/>
    <mergeCell ref="AD71:AD73"/>
    <mergeCell ref="AE71:AE73"/>
    <mergeCell ref="AF71:AF73"/>
    <mergeCell ref="AG71:AG73"/>
    <mergeCell ref="AH71:AH73"/>
    <mergeCell ref="AI71:AI73"/>
    <mergeCell ref="AJ71:AJ73"/>
    <mergeCell ref="AK71:AK73"/>
    <mergeCell ref="AM71:AM73"/>
    <mergeCell ref="AN71:AN73"/>
    <mergeCell ref="AS71:AS73"/>
    <mergeCell ref="AS40:AS42"/>
    <mergeCell ref="AI40:AI42"/>
    <mergeCell ref="AJ40:AJ42"/>
    <mergeCell ref="AK40:AK42"/>
    <mergeCell ref="AL40:AL42"/>
    <mergeCell ref="AM40:AM42"/>
    <mergeCell ref="AN40:AN42"/>
    <mergeCell ref="AL38:AL39"/>
    <mergeCell ref="AM38:AM39"/>
    <mergeCell ref="AN38:AN39"/>
    <mergeCell ref="AS38:AS39"/>
    <mergeCell ref="AH40:AH42"/>
    <mergeCell ref="AG40:AG42"/>
    <mergeCell ref="AL43:AL46"/>
    <mergeCell ref="AM43:AM46"/>
    <mergeCell ref="AN43:AN46"/>
    <mergeCell ref="AS43:AS46"/>
    <mergeCell ref="K15:K20"/>
    <mergeCell ref="L15:L20"/>
    <mergeCell ref="M15:M20"/>
    <mergeCell ref="N15:N20"/>
    <mergeCell ref="O15:O20"/>
    <mergeCell ref="P15:P20"/>
    <mergeCell ref="Q15:Q20"/>
    <mergeCell ref="R15:R20"/>
    <mergeCell ref="S15:S20"/>
    <mergeCell ref="T15:T20"/>
    <mergeCell ref="U15:U20"/>
  </mergeCells>
  <phoneticPr fontId="49"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Props1.xml><?xml version="1.0" encoding="utf-8"?>
<ds:datastoreItem xmlns:ds="http://schemas.openxmlformats.org/officeDocument/2006/customXml" ds:itemID="{35962F98-0B62-4F5B-A8D3-7E500F62F208}">
  <ds:schemaRefs>
    <ds:schemaRef ds:uri="http://schemas.microsoft.com/sharepoint/v3/contenttype/forms"/>
  </ds:schemaRefs>
</ds:datastoreItem>
</file>

<file path=customXml/itemProps2.xml><?xml version="1.0" encoding="utf-8"?>
<ds:datastoreItem xmlns:ds="http://schemas.openxmlformats.org/officeDocument/2006/customXml" ds:itemID="{5A2F5BDC-C778-4A4F-B130-C5125CE4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c2bcf-bd42-4854-95b7-bb5267db5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058C6-CA93-4D45-8BD1-1D562CC0A689}">
  <ds:schemaRefs>
    <ds:schemaRef ds:uri="http://www.w3.org/XML/1998/namespace"/>
    <ds:schemaRef ds:uri="http://schemas.microsoft.com/office/infopath/2007/PartnerControls"/>
    <ds:schemaRef ds:uri="http://purl.org/dc/elements/1.1/"/>
    <ds:schemaRef ds:uri="a35c2bcf-bd42-4854-95b7-bb5267db5074"/>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PLANEACION</cp:lastModifiedBy>
  <dcterms:created xsi:type="dcterms:W3CDTF">2022-12-26T20:23:47Z</dcterms:created>
  <dcterms:modified xsi:type="dcterms:W3CDTF">2024-05-08T01:24:40Z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